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직원정보" sheetId="1" state="visible" r:id="rId3"/>
    <sheet name="급여계산" sheetId="2" state="visible" r:id="rId4"/>
    <sheet name="명세서" sheetId="3" state="visible" r:id="rId5"/>
    <sheet name="급여대장" sheetId="4" state="visible" r:id="rId6"/>
    <sheet name="프리랜서" sheetId="5" state="visible" r:id="rId7"/>
    <sheet name="설정" sheetId="6" state="visible" r:id="rId8"/>
  </sheets>
  <definedNames>
    <definedName function="false" hidden="false" localSheetId="2" name="_xlnm.Print_Area" vbProcedure="false">명세서!$B$2:$G$27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<sst xmlns="http://schemas.openxmlformats.org/spreadsheetml/2006/main" count="158" uniqueCount="121">
  <si>
    <t xml:space="preserve">👤 직원 정보</t>
  </si>
  <si>
    <t xml:space="preserve">사번</t>
  </si>
  <si>
    <t xml:space="preserve">성명</t>
  </si>
  <si>
    <t xml:space="preserve">부서</t>
  </si>
  <si>
    <t xml:space="preserve">직급</t>
  </si>
  <si>
    <t xml:space="preserve">입사일</t>
  </si>
  <si>
    <t xml:space="preserve">기본급</t>
  </si>
  <si>
    <t xml:space="preserve">직책수당</t>
  </si>
  <si>
    <t xml:space="preserve">식대</t>
  </si>
  <si>
    <t xml:space="preserve">교통비</t>
  </si>
  <si>
    <t xml:space="preserve">기타수당</t>
  </si>
  <si>
    <t xml:space="preserve">은행</t>
  </si>
  <si>
    <t xml:space="preserve">계좌번호</t>
  </si>
  <si>
    <t xml:space="preserve">E001</t>
  </si>
  <si>
    <t xml:space="preserve">김민수</t>
  </si>
  <si>
    <t xml:space="preserve">개발팀</t>
  </si>
  <si>
    <t xml:space="preserve">대리</t>
  </si>
  <si>
    <t xml:space="preserve">국민은행</t>
  </si>
  <si>
    <t xml:space="preserve">000-00-0000-000</t>
  </si>
  <si>
    <t xml:space="preserve">E002</t>
  </si>
  <si>
    <t xml:space="preserve">이서연</t>
  </si>
  <si>
    <t xml:space="preserve">마케팅팀</t>
  </si>
  <si>
    <t xml:space="preserve">사원</t>
  </si>
  <si>
    <t xml:space="preserve">신한은행</t>
  </si>
  <si>
    <t xml:space="preserve">E003</t>
  </si>
  <si>
    <t xml:space="preserve">박지훈</t>
  </si>
  <si>
    <t xml:space="preserve">영업팀</t>
  </si>
  <si>
    <t xml:space="preserve">과장</t>
  </si>
  <si>
    <t xml:space="preserve">우리은행</t>
  </si>
  <si>
    <t xml:space="preserve">E004</t>
  </si>
  <si>
    <t xml:space="preserve">최유진</t>
  </si>
  <si>
    <t xml:space="preserve">인사팀</t>
  </si>
  <si>
    <t xml:space="preserve">하나은행</t>
  </si>
  <si>
    <t xml:space="preserve">E005</t>
  </si>
  <si>
    <t xml:space="preserve">정현우</t>
  </si>
  <si>
    <t xml:space="preserve">카카오뱅크</t>
  </si>
  <si>
    <t xml:space="preserve">💰 급여계산서</t>
  </si>
  <si>
    <t xml:space="preserve">귀속연월</t>
  </si>
  <si>
    <r>
      <rPr>
        <sz val="10"/>
        <color rgb="FF0000CC"/>
        <rFont val="맑은 고딕"/>
        <family val="0"/>
        <charset val="1"/>
      </rPr>
      <t xml:space="preserve">2026</t>
    </r>
    <r>
      <rPr>
        <sz val="10"/>
        <color rgb="FF0000CC"/>
        <rFont val="Noto Sans CJK SC"/>
        <family val="2"/>
      </rPr>
      <t xml:space="preserve">년 </t>
    </r>
    <r>
      <rPr>
        <sz val="10"/>
        <color rgb="FF0000CC"/>
        <rFont val="맑은 고딕"/>
        <family val="0"/>
        <charset val="1"/>
      </rPr>
      <t xml:space="preserve">3</t>
    </r>
    <r>
      <rPr>
        <sz val="10"/>
        <color rgb="FF0000CC"/>
        <rFont val="Noto Sans CJK SC"/>
        <family val="2"/>
      </rPr>
      <t xml:space="preserve">월</t>
    </r>
  </si>
  <si>
    <t xml:space="preserve">총 지급액</t>
  </si>
  <si>
    <t xml:space="preserve">과세대상액</t>
  </si>
  <si>
    <t xml:space="preserve">국민연금</t>
  </si>
  <si>
    <t xml:space="preserve">건강보험</t>
  </si>
  <si>
    <t xml:space="preserve">장기요양</t>
  </si>
  <si>
    <t xml:space="preserve">고용보험</t>
  </si>
  <si>
    <t xml:space="preserve">소득세</t>
  </si>
  <si>
    <t xml:space="preserve">지방소득세</t>
  </si>
  <si>
    <t xml:space="preserve">공제 합계</t>
  </si>
  <si>
    <t xml:space="preserve">실수령액</t>
  </si>
  <si>
    <t xml:space="preserve">합계</t>
  </si>
  <si>
    <t xml:space="preserve">📄 급여명세서</t>
  </si>
  <si>
    <t xml:space="preserve">직원 선택</t>
  </si>
  <si>
    <t xml:space="preserve">← 사번을 입력하세요</t>
  </si>
  <si>
    <t xml:space="preserve">급 여 명 세 서</t>
  </si>
  <si>
    <r>
      <rPr>
        <sz val="10"/>
        <color rgb="FF404040"/>
        <rFont val="Noto Sans CJK SC"/>
        <family val="2"/>
      </rPr>
      <t xml:space="preserve">귀속연월</t>
    </r>
    <r>
      <rPr>
        <sz val="10"/>
        <color rgb="FF404040"/>
        <rFont val="맑은 고딕"/>
        <family val="0"/>
        <charset val="1"/>
      </rPr>
      <t xml:space="preserve">: 2026</t>
    </r>
    <r>
      <rPr>
        <sz val="10"/>
        <color rgb="FF404040"/>
        <rFont val="Noto Sans CJK SC"/>
        <family val="2"/>
      </rPr>
      <t xml:space="preserve">년 </t>
    </r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</si>
  <si>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t xml:space="preserve">지 급 내 역</t>
  </si>
  <si>
    <t xml:space="preserve">공 제 내 역</t>
  </si>
  <si>
    <t xml:space="preserve">장기요양보험</t>
  </si>
  <si>
    <t xml:space="preserve">실 수 령 액</t>
  </si>
  <si>
    <t xml:space="preserve">입금 계좌</t>
  </si>
  <si>
    <r>
      <rPr>
        <sz val="10"/>
        <color rgb="FF404040"/>
        <rFont val="Noto Sans CJK SC"/>
        <family val="2"/>
      </rPr>
      <t xml:space="preserve">위 금액을 급여로 지급합니다</t>
    </r>
    <r>
      <rPr>
        <sz val="10"/>
        <color rgb="FF404040"/>
        <rFont val="맑은 고딕"/>
        <family val="0"/>
        <charset val="1"/>
      </rPr>
      <t xml:space="preserve">.</t>
    </r>
  </si>
  <si>
    <t xml:space="preserve">📋 급여대장</t>
  </si>
  <si>
    <t xml:space="preserve">월</t>
  </si>
  <si>
    <t xml:space="preserve">총 공제액</t>
  </si>
  <si>
    <t xml:space="preserve">총 실수령액</t>
  </si>
  <si>
    <t xml:space="preserve">인원수</t>
  </si>
  <si>
    <r>
      <rPr>
        <sz val="10"/>
        <color rgb="FF404040"/>
        <rFont val="맑은 고딕"/>
        <family val="0"/>
        <charset val="1"/>
      </rPr>
      <t xml:space="preserve">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</si>
  <si>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</si>
  <si>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</si>
  <si>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</si>
  <si>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</si>
  <si>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6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</si>
  <si>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7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</si>
  <si>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8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</si>
  <si>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9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</si>
  <si>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10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</si>
  <si>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11</t>
    </r>
    <r>
      <rPr>
        <sz val="10"/>
        <color rgb="FF404040"/>
        <rFont val="Noto Sans CJK SC"/>
        <family val="2"/>
      </rPr>
      <t xml:space="preserve">월</t>
    </r>
  </si>
  <si>
    <r>
      <rPr>
        <sz val="10"/>
        <color rgb="FF404040"/>
        <rFont val="맑은 고딕"/>
        <family val="0"/>
        <charset val="1"/>
      </rPr>
      <t xml:space="preserve">12</t>
    </r>
    <r>
      <rPr>
        <sz val="10"/>
        <color rgb="FF404040"/>
        <rFont val="Noto Sans CJK SC"/>
        <family val="2"/>
      </rPr>
      <t xml:space="preserve">월</t>
    </r>
  </si>
  <si>
    <t xml:space="preserve">연간 합계</t>
  </si>
  <si>
    <t xml:space="preserve">🧑‍💻 프리랜서 지급 관리</t>
  </si>
  <si>
    <r>
      <rPr>
        <sz val="10"/>
        <color rgb="FF404040"/>
        <rFont val="Noto Sans CJK SC"/>
        <family val="2"/>
      </rPr>
      <t xml:space="preserve">원천징수율</t>
    </r>
    <r>
      <rPr>
        <sz val="10"/>
        <color rgb="FF404040"/>
        <rFont val="맑은 고딕"/>
        <family val="0"/>
        <charset val="1"/>
      </rPr>
      <t xml:space="preserve">: 3.3% (</t>
    </r>
    <r>
      <rPr>
        <sz val="10"/>
        <color rgb="FF404040"/>
        <rFont val="Noto Sans CJK SC"/>
        <family val="2"/>
      </rPr>
      <t xml:space="preserve">소득세 </t>
    </r>
    <r>
      <rPr>
        <sz val="10"/>
        <color rgb="FF404040"/>
        <rFont val="맑은 고딕"/>
        <family val="0"/>
        <charset val="1"/>
      </rPr>
      <t xml:space="preserve">3% + </t>
    </r>
    <r>
      <rPr>
        <sz val="10"/>
        <color rgb="FF404040"/>
        <rFont val="Noto Sans CJK SC"/>
        <family val="2"/>
      </rPr>
      <t xml:space="preserve">지방소득세 </t>
    </r>
    <r>
      <rPr>
        <sz val="10"/>
        <color rgb="FF404040"/>
        <rFont val="맑은 고딕"/>
        <family val="0"/>
        <charset val="1"/>
      </rPr>
      <t xml:space="preserve">0.3%)</t>
    </r>
  </si>
  <si>
    <r>
      <rPr>
        <b val="true"/>
        <sz val="10"/>
        <color rgb="FFFFFFFF"/>
        <rFont val="Noto Sans CJK SC"/>
        <family val="2"/>
      </rPr>
      <t xml:space="preserve">주민번호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뒷자리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</si>
  <si>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지급사유</t>
  </si>
  <si>
    <t xml:space="preserve">계약금액</t>
  </si>
  <si>
    <r>
      <rPr>
        <b val="true"/>
        <sz val="10"/>
        <color rgb="FFFFFFFF"/>
        <rFont val="Noto Sans CJK SC"/>
        <family val="2"/>
      </rPr>
      <t xml:space="preserve">소득세</t>
    </r>
    <r>
      <rPr>
        <b val="true"/>
        <sz val="10"/>
        <color rgb="FFFFFFFF"/>
        <rFont val="맑은 고딕"/>
        <family val="0"/>
        <charset val="1"/>
      </rPr>
      <t xml:space="preserve">(3%)</t>
    </r>
  </si>
  <si>
    <r>
      <rPr>
        <b val="true"/>
        <sz val="10"/>
        <color rgb="FFFFFFFF"/>
        <rFont val="Noto Sans CJK SC"/>
        <family val="2"/>
      </rPr>
      <t xml:space="preserve">지방소득세</t>
    </r>
    <r>
      <rPr>
        <b val="true"/>
        <sz val="10"/>
        <color rgb="FFFFFFFF"/>
        <rFont val="맑은 고딕"/>
        <family val="0"/>
        <charset val="1"/>
      </rPr>
      <t xml:space="preserve">(0.3%)</t>
    </r>
  </si>
  <si>
    <t xml:space="preserve">원천징수 합계</t>
  </si>
  <si>
    <t xml:space="preserve">실지급액</t>
  </si>
  <si>
    <t xml:space="preserve">지급일</t>
  </si>
  <si>
    <t xml:space="preserve">비고</t>
  </si>
  <si>
    <t xml:space="preserve">홍디자인</t>
  </si>
  <si>
    <t xml:space="preserve">1234***</t>
  </si>
  <si>
    <t xml:space="preserve">로고 디자인</t>
  </si>
  <si>
    <t xml:space="preserve">이개발</t>
  </si>
  <si>
    <t xml:space="preserve">5678***</t>
  </si>
  <si>
    <t xml:space="preserve">웹사이트 개발</t>
  </si>
  <si>
    <t xml:space="preserve">⚙️ 급여계산 설정</t>
  </si>
  <si>
    <r>
      <rPr>
        <b val="true"/>
        <sz val="10"/>
        <color rgb="FF1B2A4A"/>
        <rFont val="맑은 고딕"/>
        <family val="0"/>
        <charset val="1"/>
      </rPr>
      <t xml:space="preserve">4</t>
    </r>
    <r>
      <rPr>
        <b val="true"/>
        <sz val="10"/>
        <color rgb="FF1B2A4A"/>
        <rFont val="Noto Sans CJK SC"/>
        <family val="2"/>
      </rPr>
      <t xml:space="preserve">대보험 요율 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근로자 부담분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</si>
  <si>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항목</t>
  </si>
  <si>
    <t xml:space="preserve">요율</t>
  </si>
  <si>
    <t xml:space="preserve">설명</t>
  </si>
  <si>
    <t xml:space="preserve">4.5%</t>
  </si>
  <si>
    <t xml:space="preserve">3.545%</t>
  </si>
  <si>
    <r>
      <rPr>
        <sz val="10"/>
        <color rgb="FF404040"/>
        <rFont val="Noto Sans CJK SC"/>
        <family val="2"/>
      </rPr>
      <t xml:space="preserve">장기요양보험 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건강보험의</t>
    </r>
    <r>
      <rPr>
        <sz val="10"/>
        <color rgb="FF404040"/>
        <rFont val="맑은 고딕"/>
        <family val="0"/>
        <charset val="1"/>
      </rPr>
      <t xml:space="preserve">)</t>
    </r>
  </si>
  <si>
    <r>
      <rPr>
        <sz val="10"/>
        <color rgb="FF404040"/>
        <rFont val="맑은 고딕"/>
        <family val="0"/>
        <charset val="1"/>
      </rPr>
      <t xml:space="preserve">12.95% (</t>
    </r>
    <r>
      <rPr>
        <sz val="10"/>
        <color rgb="FF404040"/>
        <rFont val="Noto Sans CJK SC"/>
        <family val="2"/>
      </rPr>
      <t xml:space="preserve">건강보험료 기준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</si>
  <si>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0.9%</t>
  </si>
  <si>
    <t xml:space="preserve">비과세 식대 한도</t>
  </si>
  <si>
    <r>
      <rPr>
        <sz val="10"/>
        <color rgb="FF404040"/>
        <rFont val="Noto Sans CJK SC"/>
        <family val="2"/>
      </rPr>
      <t xml:space="preserve">월 </t>
    </r>
    <r>
      <rPr>
        <sz val="10"/>
        <color rgb="FF404040"/>
        <rFont val="맑은 고딕"/>
        <family val="0"/>
        <charset val="1"/>
      </rPr>
      <t xml:space="preserve">20</t>
    </r>
    <r>
      <rPr>
        <sz val="10"/>
        <color rgb="FF404040"/>
        <rFont val="Noto Sans CJK SC"/>
        <family val="2"/>
      </rPr>
      <t xml:space="preserve">만원 이하 비과세</t>
    </r>
  </si>
  <si>
    <t xml:space="preserve">프리랜서 원천징수율</t>
  </si>
  <si>
    <r>
      <rPr>
        <sz val="10"/>
        <color rgb="FF404040"/>
        <rFont val="Noto Sans CJK SC"/>
        <family val="2"/>
      </rPr>
      <t xml:space="preserve">소득세 </t>
    </r>
    <r>
      <rPr>
        <sz val="10"/>
        <color rgb="FF404040"/>
        <rFont val="맑은 고딕"/>
        <family val="0"/>
        <charset val="1"/>
      </rPr>
      <t xml:space="preserve">3% + </t>
    </r>
    <r>
      <rPr>
        <sz val="10"/>
        <color rgb="FF404040"/>
        <rFont val="Noto Sans CJK SC"/>
        <family val="2"/>
      </rPr>
      <t xml:space="preserve">지방소득세 </t>
    </r>
    <r>
      <rPr>
        <sz val="10"/>
        <color rgb="FF404040"/>
        <rFont val="맑은 고딕"/>
        <family val="0"/>
        <charset val="1"/>
      </rPr>
      <t xml:space="preserve">0.3%</t>
    </r>
  </si>
  <si>
    <t xml:space="preserve">회사 정보</t>
  </si>
  <si>
    <t xml:space="preserve">회사명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</si>
  <si>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)OOO</t>
    </r>
  </si>
  <si>
    <t xml:space="preserve">대표자</t>
  </si>
  <si>
    <t xml:space="preserve">홍길동</t>
  </si>
  <si>
    <t xml:space="preserve">사업자등록번호</t>
  </si>
  <si>
    <t xml:space="preserve">000-00-00000</t>
  </si>
  <si>
    <t xml:space="preserve">주소</t>
  </si>
  <si>
    <r>
      <rPr>
        <sz val="10"/>
        <color rgb="FF0000CC"/>
        <rFont val="Noto Sans CJK SC"/>
        <family val="2"/>
      </rPr>
      <t xml:space="preserve">서울시 마포구 </t>
    </r>
    <r>
      <rPr>
        <sz val="10"/>
        <color rgb="FF0000CC"/>
        <rFont val="맑은 고딕"/>
        <family val="0"/>
        <charset val="1"/>
      </rPr>
      <t xml:space="preserve">OOO</t>
    </r>
  </si>
  <si>
    <t xml:space="preserve">연락처</t>
  </si>
  <si>
    <t xml:space="preserve">02-000-0000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</si>
</sst>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#,##0\원"/>
    <numFmt numFmtId="167" formatCode="0.00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1"/>
      <color rgb="FF006600"/>
      <name val="맑은 고딕"/>
      <family val="0"/>
      <charset val="1"/>
    </font>
    <font>
      <b val="true"/>
      <sz val="11"/>
      <color rgb="FF1B2A4A"/>
      <name val="Noto Sans CJK SC"/>
      <family val="2"/>
    </font>
    <font>
      <sz val="10"/>
      <color rgb="FF404040"/>
      <name val="Noto Sans CJK SC"/>
      <family val="2"/>
    </font>
    <font>
      <b val="true"/>
      <sz val="16"/>
      <color rgb="FF1B2A4A"/>
      <name val="Noto Sans CJK SC"/>
      <family val="2"/>
    </font>
    <font>
      <sz val="11"/>
      <color rgb="FF404040"/>
      <name val="맑은 고딕"/>
      <family val="0"/>
      <charset val="1"/>
    </font>
    <font>
      <b val="true"/>
      <sz val="14"/>
      <color rgb="FF006600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006600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FFF2CC"/>
        <bgColor rgb="FFFCE4EC"/>
      </patternFill>
    </fill>
    <fill>
      <patternFill patternType="solid">
        <fgColor rgb="FFE2EFDA"/>
        <bgColor rgb="FFEDF2F9"/>
      </patternFill>
    </fill>
    <fill>
      <patternFill patternType="solid">
        <fgColor rgb="FFFCE4EC"/>
        <bgColor rgb="FFEDF2F9"/>
      </patternFill>
    </fill>
    <fill>
      <patternFill patternType="solid">
        <fgColor rgb="FFD6E4F0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M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4" min="3" style="0" width="10"/>
    <col collapsed="false" customWidth="true" hidden="false" outlineLevel="0" max="5" min="5" style="0" width="8"/>
    <col collapsed="false" customWidth="true" hidden="false" outlineLevel="0" max="7" min="6" style="0" width="12"/>
    <col collapsed="false" customWidth="true" hidden="false" outlineLevel="0" max="12" min="8" style="0" width="10"/>
    <col collapsed="false" customWidth="true" hidden="false" outlineLevel="0" max="13" min="13" style="0" width="16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customFormat="false" ht="15" hidden="false" customHeight="false" outlineLevel="0" collapsed="false">
      <c r="B5" s="3" t="s">
        <v>13</v>
      </c>
      <c r="C5" s="4" t="s">
        <v>14</v>
      </c>
      <c r="D5" s="4" t="s">
        <v>15</v>
      </c>
      <c r="E5" s="4" t="s">
        <v>16</v>
      </c>
      <c r="F5" s="5" t="n">
        <v>44621</v>
      </c>
      <c r="G5" s="6" t="n">
        <v>3500000</v>
      </c>
      <c r="H5" s="6" t="n">
        <v>200000</v>
      </c>
      <c r="I5" s="6" t="n">
        <v>200000</v>
      </c>
      <c r="J5" s="6" t="n">
        <v>100000</v>
      </c>
      <c r="K5" s="6" t="n">
        <v>0</v>
      </c>
      <c r="L5" s="7" t="s">
        <v>17</v>
      </c>
      <c r="M5" s="8" t="s">
        <v>18</v>
      </c>
    </row>
    <row r="6" customFormat="false" ht="15" hidden="false" customHeight="false" outlineLevel="0" collapsed="false">
      <c r="B6" s="9" t="s">
        <v>19</v>
      </c>
      <c r="C6" s="10" t="s">
        <v>20</v>
      </c>
      <c r="D6" s="10" t="s">
        <v>21</v>
      </c>
      <c r="E6" s="10" t="s">
        <v>22</v>
      </c>
      <c r="F6" s="11" t="n">
        <v>45306</v>
      </c>
      <c r="G6" s="12" t="n">
        <v>2800000</v>
      </c>
      <c r="H6" s="12" t="n">
        <v>0</v>
      </c>
      <c r="I6" s="12" t="n">
        <v>200000</v>
      </c>
      <c r="J6" s="12" t="n">
        <v>100000</v>
      </c>
      <c r="K6" s="12" t="n">
        <v>0</v>
      </c>
      <c r="L6" s="13" t="s">
        <v>23</v>
      </c>
      <c r="M6" s="14" t="s">
        <v>18</v>
      </c>
    </row>
    <row r="7" customFormat="false" ht="15" hidden="false" customHeight="false" outlineLevel="0" collapsed="false">
      <c r="B7" s="3" t="s">
        <v>24</v>
      </c>
      <c r="C7" s="4" t="s">
        <v>25</v>
      </c>
      <c r="D7" s="4" t="s">
        <v>26</v>
      </c>
      <c r="E7" s="4" t="s">
        <v>27</v>
      </c>
      <c r="F7" s="5" t="n">
        <v>44013</v>
      </c>
      <c r="G7" s="6" t="n">
        <v>4200000</v>
      </c>
      <c r="H7" s="6" t="n">
        <v>300000</v>
      </c>
      <c r="I7" s="6" t="n">
        <v>200000</v>
      </c>
      <c r="J7" s="6" t="n">
        <v>150000</v>
      </c>
      <c r="K7" s="6" t="n">
        <v>100000</v>
      </c>
      <c r="L7" s="7" t="s">
        <v>28</v>
      </c>
      <c r="M7" s="8" t="s">
        <v>18</v>
      </c>
    </row>
    <row r="8" customFormat="false" ht="15" hidden="false" customHeight="false" outlineLevel="0" collapsed="false">
      <c r="B8" s="9" t="s">
        <v>29</v>
      </c>
      <c r="C8" s="10" t="s">
        <v>30</v>
      </c>
      <c r="D8" s="10" t="s">
        <v>31</v>
      </c>
      <c r="E8" s="10" t="s">
        <v>16</v>
      </c>
      <c r="F8" s="11" t="n">
        <v>45056</v>
      </c>
      <c r="G8" s="12" t="n">
        <v>3200000</v>
      </c>
      <c r="H8" s="12" t="n">
        <v>200000</v>
      </c>
      <c r="I8" s="12" t="n">
        <v>200000</v>
      </c>
      <c r="J8" s="12" t="n">
        <v>100000</v>
      </c>
      <c r="K8" s="12" t="n">
        <v>0</v>
      </c>
      <c r="L8" s="13" t="s">
        <v>32</v>
      </c>
      <c r="M8" s="14" t="s">
        <v>18</v>
      </c>
    </row>
    <row r="9" customFormat="false" ht="15" hidden="false" customHeight="false" outlineLevel="0" collapsed="false">
      <c r="B9" s="3" t="s">
        <v>33</v>
      </c>
      <c r="C9" s="4" t="s">
        <v>34</v>
      </c>
      <c r="D9" s="4" t="s">
        <v>15</v>
      </c>
      <c r="E9" s="4" t="s">
        <v>22</v>
      </c>
      <c r="F9" s="5" t="n">
        <v>45689</v>
      </c>
      <c r="G9" s="6" t="n">
        <v>2600000</v>
      </c>
      <c r="H9" s="6" t="n">
        <v>0</v>
      </c>
      <c r="I9" s="6" t="n">
        <v>200000</v>
      </c>
      <c r="J9" s="6" t="n">
        <v>100000</v>
      </c>
      <c r="K9" s="6" t="n">
        <v>0</v>
      </c>
      <c r="L9" s="7" t="s">
        <v>35</v>
      </c>
      <c r="M9" s="8" t="s">
        <v>18</v>
      </c>
    </row>
    <row r="10" customFormat="false" ht="15" hidden="false" customHeight="false" outlineLevel="0" collapsed="false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Format="false" ht="15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5" hidden="false" customHeight="false" outlineLevel="0" collapsed="false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Format="false" ht="1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5" hidden="false" customHeight="false" outlineLevel="0" collapsed="false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Format="false" ht="15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Format="false" ht="15" hidden="false" customHeight="false" outlineLevel="0" collapsed="false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customFormat="false" ht="15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customFormat="false" ht="15" hidden="false" customHeight="false" outlineLevel="0" collapsed="false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" hidden="false" customHeight="false" outlineLevel="0" collapsed="false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customFormat="false" ht="15" hidden="false" customHeight="false" outlineLevel="0" collapsed="false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" hidden="false" customHeight="false" outlineLevel="0" collapsed="false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customFormat="false" ht="15" hidden="false" customHeight="false" outlineLevel="0" collapsed="false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" hidden="false" customHeight="false" outlineLevel="0" collapsed="false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customFormat="false" ht="15" hidden="false" customHeight="false" outlineLevel="0" collapsed="false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" hidden="false" customHeight="false" outlineLevel="0" collapsed="false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customFormat="false" ht="15" hidden="false" customHeight="false" outlineLevel="0" collapsed="false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" hidden="false" customHeight="false" outlineLevel="0" collapsed="false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customFormat="false" ht="15" hidden="false" customHeight="false" outlineLevel="0" collapsed="false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" hidden="false" customHeight="false" outlineLevel="0" collapsed="false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customFormat="false" ht="15" hidden="false" customHeight="false" outlineLevel="0" collapsed="false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" hidden="false" customHeight="false" outlineLevel="0" collapsed="false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S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4" min="3" style="0" width="10"/>
    <col collapsed="false" customWidth="true" hidden="false" outlineLevel="0" max="6" min="5" style="0" width="11"/>
    <col collapsed="false" customWidth="true" hidden="false" outlineLevel="0" max="9" min="7" style="0" width="10"/>
    <col collapsed="false" customWidth="true" hidden="false" outlineLevel="0" max="11" min="10" style="0" width="12"/>
    <col collapsed="false" customWidth="true" hidden="false" outlineLevel="0" max="15" min="12" style="0" width="11"/>
    <col collapsed="false" customWidth="true" hidden="false" outlineLevel="0" max="17" min="16" style="0" width="10"/>
    <col collapsed="false" customWidth="true" hidden="false" outlineLevel="0" max="19" min="18" style="0" width="12"/>
  </cols>
  <sheetData>
    <row r="2" customFormat="false" ht="17.35" hidden="false" customHeight="false" outlineLevel="0" collapsed="false">
      <c r="B2" s="1" t="s">
        <v>36</v>
      </c>
    </row>
    <row r="3" customFormat="false" ht="15" hidden="false" customHeight="false" outlineLevel="0" collapsed="false">
      <c r="B3" s="15" t="s">
        <v>37</v>
      </c>
      <c r="C3" s="16" t="s">
        <v>38</v>
      </c>
    </row>
    <row r="5" customFormat="false" ht="15" hidden="false" customHeight="false" outlineLevel="0" collapsed="false">
      <c r="B5" s="2" t="s">
        <v>1</v>
      </c>
      <c r="C5" s="2" t="s">
        <v>2</v>
      </c>
      <c r="D5" s="2" t="s">
        <v>3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39</v>
      </c>
      <c r="K5" s="2" t="s">
        <v>40</v>
      </c>
      <c r="L5" s="2" t="s">
        <v>41</v>
      </c>
      <c r="M5" s="2" t="s">
        <v>42</v>
      </c>
      <c r="N5" s="2" t="s">
        <v>43</v>
      </c>
      <c r="O5" s="2" t="s">
        <v>44</v>
      </c>
      <c r="P5" s="2" t="s">
        <v>45</v>
      </c>
      <c r="Q5" s="2" t="s">
        <v>46</v>
      </c>
      <c r="R5" s="2" t="s">
        <v>47</v>
      </c>
      <c r="S5" s="2" t="s">
        <v>48</v>
      </c>
    </row>
    <row r="6" customFormat="false" ht="17.15" hidden="false" customHeight="false" outlineLevel="0" collapsed="false">
      <c r="B6" s="17" t="str">
        <f aca="false">IF(직원정보!B5="","",직원정보!B5)</f>
        <v>E001</v>
      </c>
      <c r="C6" s="17" t="str">
        <f aca="false">IF(직원정보!C5="","",직원정보!C5)</f>
        <v>김민수</v>
      </c>
      <c r="D6" s="17" t="str">
        <f aca="false">IF(직원정보!D5="","",직원정보!D5)</f>
        <v>개발팀</v>
      </c>
      <c r="E6" s="18" t="n">
        <f aca="false">IF(B6="","",직원정보!G5)</f>
        <v>3500000</v>
      </c>
      <c r="F6" s="18" t="n">
        <f aca="false">IF(B6="","",직원정보!H5)</f>
        <v>200000</v>
      </c>
      <c r="G6" s="18" t="n">
        <f aca="false">IF(B6="","",직원정보!I5)</f>
        <v>200000</v>
      </c>
      <c r="H6" s="18" t="n">
        <f aca="false">IF(B6="","",직원정보!J5)</f>
        <v>100000</v>
      </c>
      <c r="I6" s="18" t="n">
        <f aca="false">IF(B6="","",직원정보!K5)</f>
        <v>0</v>
      </c>
      <c r="J6" s="19" t="n">
        <f aca="false">IF(B6="","",SUM(E6:I6))</f>
        <v>4000000</v>
      </c>
      <c r="K6" s="18" t="n">
        <f aca="false">IF(B6="","",J6-MIN(G6,설정!C11))</f>
        <v>3800000</v>
      </c>
      <c r="L6" s="18" t="n">
        <f aca="false">IF(B6="","",ROUND(K6*설정!C6,0))</f>
        <v>171000</v>
      </c>
      <c r="M6" s="18" t="n">
        <f aca="false">IF(B6="","",ROUND(K6*설정!C7,0))</f>
        <v>134710</v>
      </c>
      <c r="N6" s="18" t="n">
        <f aca="false">IF(B6="","",ROUND(M6*설정!C8,0))</f>
        <v>17445</v>
      </c>
      <c r="O6" s="18" t="n">
        <f aca="false">IF(B6="","",ROUND(K6*설정!C9,0))</f>
        <v>34200</v>
      </c>
      <c r="P6" s="18" t="n">
        <f aca="false">IF(B6="","",ROUND(K6*0.025,0))</f>
        <v>95000</v>
      </c>
      <c r="Q6" s="18" t="n">
        <f aca="false">IF(B6="","",ROUND(P6*0.1,0))</f>
        <v>9500</v>
      </c>
      <c r="R6" s="20" t="n">
        <f aca="false">IF(B6="","",SUM(L6:Q6))</f>
        <v>461855</v>
      </c>
      <c r="S6" s="21" t="n">
        <f aca="false">IF(B6="","",J6-R6)</f>
        <v>3538145</v>
      </c>
    </row>
    <row r="7" customFormat="false" ht="17.15" hidden="false" customHeight="false" outlineLevel="0" collapsed="false">
      <c r="B7" s="22" t="str">
        <f aca="false">IF(직원정보!B6="","",직원정보!B6)</f>
        <v>E002</v>
      </c>
      <c r="C7" s="22" t="str">
        <f aca="false">IF(직원정보!C6="","",직원정보!C6)</f>
        <v>이서연</v>
      </c>
      <c r="D7" s="22" t="str">
        <f aca="false">IF(직원정보!D6="","",직원정보!D6)</f>
        <v>마케팅팀</v>
      </c>
      <c r="E7" s="23" t="n">
        <f aca="false">IF(B7="","",직원정보!G6)</f>
        <v>2800000</v>
      </c>
      <c r="F7" s="23" t="n">
        <f aca="false">IF(B7="","",직원정보!H6)</f>
        <v>0</v>
      </c>
      <c r="G7" s="23" t="n">
        <f aca="false">IF(B7="","",직원정보!I6)</f>
        <v>200000</v>
      </c>
      <c r="H7" s="23" t="n">
        <f aca="false">IF(B7="","",직원정보!J6)</f>
        <v>100000</v>
      </c>
      <c r="I7" s="23" t="n">
        <f aca="false">IF(B7="","",직원정보!K6)</f>
        <v>0</v>
      </c>
      <c r="J7" s="19" t="n">
        <f aca="false">IF(B7="","",SUM(E7:I7))</f>
        <v>3100000</v>
      </c>
      <c r="K7" s="23" t="n">
        <f aca="false">IF(B7="","",J7-MIN(G7,설정!C11))</f>
        <v>2900000</v>
      </c>
      <c r="L7" s="23" t="n">
        <f aca="false">IF(B7="","",ROUND(K7*설정!C6,0))</f>
        <v>130500</v>
      </c>
      <c r="M7" s="23" t="n">
        <f aca="false">IF(B7="","",ROUND(K7*설정!C7,0))</f>
        <v>102805</v>
      </c>
      <c r="N7" s="23" t="n">
        <f aca="false">IF(B7="","",ROUND(M7*설정!C8,0))</f>
        <v>13313</v>
      </c>
      <c r="O7" s="23" t="n">
        <f aca="false">IF(B7="","",ROUND(K7*설정!C9,0))</f>
        <v>26100</v>
      </c>
      <c r="P7" s="23" t="n">
        <f aca="false">IF(B7="","",ROUND(K7*0.025,0))</f>
        <v>72500</v>
      </c>
      <c r="Q7" s="23" t="n">
        <f aca="false">IF(B7="","",ROUND(P7*0.1,0))</f>
        <v>7250</v>
      </c>
      <c r="R7" s="20" t="n">
        <f aca="false">IF(B7="","",SUM(L7:Q7))</f>
        <v>352468</v>
      </c>
      <c r="S7" s="21" t="n">
        <f aca="false">IF(B7="","",J7-R7)</f>
        <v>2747532</v>
      </c>
    </row>
    <row r="8" customFormat="false" ht="17.15" hidden="false" customHeight="false" outlineLevel="0" collapsed="false">
      <c r="B8" s="17" t="str">
        <f aca="false">IF(직원정보!B7="","",직원정보!B7)</f>
        <v>E003</v>
      </c>
      <c r="C8" s="17" t="str">
        <f aca="false">IF(직원정보!C7="","",직원정보!C7)</f>
        <v>박지훈</v>
      </c>
      <c r="D8" s="17" t="str">
        <f aca="false">IF(직원정보!D7="","",직원정보!D7)</f>
        <v>영업팀</v>
      </c>
      <c r="E8" s="18" t="n">
        <f aca="false">IF(B8="","",직원정보!G7)</f>
        <v>4200000</v>
      </c>
      <c r="F8" s="18" t="n">
        <f aca="false">IF(B8="","",직원정보!H7)</f>
        <v>300000</v>
      </c>
      <c r="G8" s="18" t="n">
        <f aca="false">IF(B8="","",직원정보!I7)</f>
        <v>200000</v>
      </c>
      <c r="H8" s="18" t="n">
        <f aca="false">IF(B8="","",직원정보!J7)</f>
        <v>150000</v>
      </c>
      <c r="I8" s="18" t="n">
        <f aca="false">IF(B8="","",직원정보!K7)</f>
        <v>100000</v>
      </c>
      <c r="J8" s="19" t="n">
        <f aca="false">IF(B8="","",SUM(E8:I8))</f>
        <v>4950000</v>
      </c>
      <c r="K8" s="18" t="n">
        <f aca="false">IF(B8="","",J8-MIN(G8,설정!C11))</f>
        <v>4750000</v>
      </c>
      <c r="L8" s="18" t="n">
        <f aca="false">IF(B8="","",ROUND(K8*설정!C6,0))</f>
        <v>213750</v>
      </c>
      <c r="M8" s="18" t="n">
        <f aca="false">IF(B8="","",ROUND(K8*설정!C7,0))</f>
        <v>168388</v>
      </c>
      <c r="N8" s="18" t="n">
        <f aca="false">IF(B8="","",ROUND(M8*설정!C8,0))</f>
        <v>21806</v>
      </c>
      <c r="O8" s="18" t="n">
        <f aca="false">IF(B8="","",ROUND(K8*설정!C9,0))</f>
        <v>42750</v>
      </c>
      <c r="P8" s="18" t="n">
        <f aca="false">IF(B8="","",ROUND(K8*0.025,0))</f>
        <v>118750</v>
      </c>
      <c r="Q8" s="18" t="n">
        <f aca="false">IF(B8="","",ROUND(P8*0.1,0))</f>
        <v>11875</v>
      </c>
      <c r="R8" s="20" t="n">
        <f aca="false">IF(B8="","",SUM(L8:Q8))</f>
        <v>577319</v>
      </c>
      <c r="S8" s="21" t="n">
        <f aca="false">IF(B8="","",J8-R8)</f>
        <v>4372681</v>
      </c>
    </row>
    <row r="9" customFormat="false" ht="17.15" hidden="false" customHeight="false" outlineLevel="0" collapsed="false">
      <c r="B9" s="22" t="str">
        <f aca="false">IF(직원정보!B8="","",직원정보!B8)</f>
        <v>E004</v>
      </c>
      <c r="C9" s="22" t="str">
        <f aca="false">IF(직원정보!C8="","",직원정보!C8)</f>
        <v>최유진</v>
      </c>
      <c r="D9" s="22" t="str">
        <f aca="false">IF(직원정보!D8="","",직원정보!D8)</f>
        <v>인사팀</v>
      </c>
      <c r="E9" s="23" t="n">
        <f aca="false">IF(B9="","",직원정보!G8)</f>
        <v>3200000</v>
      </c>
      <c r="F9" s="23" t="n">
        <f aca="false">IF(B9="","",직원정보!H8)</f>
        <v>200000</v>
      </c>
      <c r="G9" s="23" t="n">
        <f aca="false">IF(B9="","",직원정보!I8)</f>
        <v>200000</v>
      </c>
      <c r="H9" s="23" t="n">
        <f aca="false">IF(B9="","",직원정보!J8)</f>
        <v>100000</v>
      </c>
      <c r="I9" s="23" t="n">
        <f aca="false">IF(B9="","",직원정보!K8)</f>
        <v>0</v>
      </c>
      <c r="J9" s="19" t="n">
        <f aca="false">IF(B9="","",SUM(E9:I9))</f>
        <v>3700000</v>
      </c>
      <c r="K9" s="23" t="n">
        <f aca="false">IF(B9="","",J9-MIN(G9,설정!C11))</f>
        <v>3500000</v>
      </c>
      <c r="L9" s="23" t="n">
        <f aca="false">IF(B9="","",ROUND(K9*설정!C6,0))</f>
        <v>157500</v>
      </c>
      <c r="M9" s="23" t="n">
        <f aca="false">IF(B9="","",ROUND(K9*설정!C7,0))</f>
        <v>124075</v>
      </c>
      <c r="N9" s="23" t="n">
        <f aca="false">IF(B9="","",ROUND(M9*설정!C8,0))</f>
        <v>16068</v>
      </c>
      <c r="O9" s="23" t="n">
        <f aca="false">IF(B9="","",ROUND(K9*설정!C9,0))</f>
        <v>31500</v>
      </c>
      <c r="P9" s="23" t="n">
        <f aca="false">IF(B9="","",ROUND(K9*0.025,0))</f>
        <v>87500</v>
      </c>
      <c r="Q9" s="23" t="n">
        <f aca="false">IF(B9="","",ROUND(P9*0.1,0))</f>
        <v>8750</v>
      </c>
      <c r="R9" s="20" t="n">
        <f aca="false">IF(B9="","",SUM(L9:Q9))</f>
        <v>425393</v>
      </c>
      <c r="S9" s="21" t="n">
        <f aca="false">IF(B9="","",J9-R9)</f>
        <v>3274607</v>
      </c>
    </row>
    <row r="10" customFormat="false" ht="17.15" hidden="false" customHeight="false" outlineLevel="0" collapsed="false">
      <c r="B10" s="17" t="str">
        <f aca="false">IF(직원정보!B9="","",직원정보!B9)</f>
        <v>E005</v>
      </c>
      <c r="C10" s="17" t="str">
        <f aca="false">IF(직원정보!C9="","",직원정보!C9)</f>
        <v>정현우</v>
      </c>
      <c r="D10" s="17" t="str">
        <f aca="false">IF(직원정보!D9="","",직원정보!D9)</f>
        <v>개발팀</v>
      </c>
      <c r="E10" s="18" t="n">
        <f aca="false">IF(B10="","",직원정보!G9)</f>
        <v>2600000</v>
      </c>
      <c r="F10" s="18" t="n">
        <f aca="false">IF(B10="","",직원정보!H9)</f>
        <v>0</v>
      </c>
      <c r="G10" s="18" t="n">
        <f aca="false">IF(B10="","",직원정보!I9)</f>
        <v>200000</v>
      </c>
      <c r="H10" s="18" t="n">
        <f aca="false">IF(B10="","",직원정보!J9)</f>
        <v>100000</v>
      </c>
      <c r="I10" s="18" t="n">
        <f aca="false">IF(B10="","",직원정보!K9)</f>
        <v>0</v>
      </c>
      <c r="J10" s="19" t="n">
        <f aca="false">IF(B10="","",SUM(E10:I10))</f>
        <v>2900000</v>
      </c>
      <c r="K10" s="18" t="n">
        <f aca="false">IF(B10="","",J10-MIN(G10,설정!C11))</f>
        <v>2700000</v>
      </c>
      <c r="L10" s="18" t="n">
        <f aca="false">IF(B10="","",ROUND(K10*설정!C6,0))</f>
        <v>121500</v>
      </c>
      <c r="M10" s="18" t="n">
        <f aca="false">IF(B10="","",ROUND(K10*설정!C7,0))</f>
        <v>95715</v>
      </c>
      <c r="N10" s="18" t="n">
        <f aca="false">IF(B10="","",ROUND(M10*설정!C8,0))</f>
        <v>12395</v>
      </c>
      <c r="O10" s="18" t="n">
        <f aca="false">IF(B10="","",ROUND(K10*설정!C9,0))</f>
        <v>24300</v>
      </c>
      <c r="P10" s="18" t="n">
        <f aca="false">IF(B10="","",ROUND(K10*0.025,0))</f>
        <v>67500</v>
      </c>
      <c r="Q10" s="18" t="n">
        <f aca="false">IF(B10="","",ROUND(P10*0.1,0))</f>
        <v>6750</v>
      </c>
      <c r="R10" s="20" t="n">
        <f aca="false">IF(B10="","",SUM(L10:Q10))</f>
        <v>328160</v>
      </c>
      <c r="S10" s="21" t="n">
        <f aca="false">IF(B10="","",J10-R10)</f>
        <v>2571840</v>
      </c>
    </row>
    <row r="11" customFormat="false" ht="15" hidden="false" customHeight="false" outlineLevel="0" collapsed="false">
      <c r="B11" s="22" t="str">
        <f aca="false">IF(직원정보!B10="","",직원정보!B10)</f>
        <v/>
      </c>
      <c r="C11" s="22" t="str">
        <f aca="false">IF(직원정보!C10="","",직원정보!C10)</f>
        <v/>
      </c>
      <c r="D11" s="22" t="str">
        <f aca="false">IF(직원정보!D10="","",직원정보!D10)</f>
        <v/>
      </c>
      <c r="E11" s="23" t="str">
        <f aca="false">IF(B11="","",직원정보!G10)</f>
        <v/>
      </c>
      <c r="F11" s="23" t="str">
        <f aca="false">IF(B11="","",직원정보!H10)</f>
        <v/>
      </c>
      <c r="G11" s="23" t="str">
        <f aca="false">IF(B11="","",직원정보!I10)</f>
        <v/>
      </c>
      <c r="H11" s="23" t="str">
        <f aca="false">IF(B11="","",직원정보!J10)</f>
        <v/>
      </c>
      <c r="I11" s="23" t="str">
        <f aca="false">IF(B11="","",직원정보!K10)</f>
        <v/>
      </c>
      <c r="J11" s="19" t="str">
        <f aca="false">IF(B11="","",SUM(E11:I11))</f>
        <v/>
      </c>
      <c r="K11" s="23" t="str">
        <f aca="false">IF(B11="","",J11-MIN(G11,설정!C11))</f>
        <v/>
      </c>
      <c r="L11" s="23" t="str">
        <f aca="false">IF(B11="","",ROUND(K11*설정!C6,0))</f>
        <v/>
      </c>
      <c r="M11" s="23" t="str">
        <f aca="false">IF(B11="","",ROUND(K11*설정!C7,0))</f>
        <v/>
      </c>
      <c r="N11" s="23" t="str">
        <f aca="false">IF(B11="","",ROUND(M11*설정!C8,0))</f>
        <v/>
      </c>
      <c r="O11" s="23" t="str">
        <f aca="false">IF(B11="","",ROUND(K11*설정!C9,0))</f>
        <v/>
      </c>
      <c r="P11" s="23" t="str">
        <f aca="false">IF(B11="","",ROUND(K11*0.025,0))</f>
        <v/>
      </c>
      <c r="Q11" s="23" t="str">
        <f aca="false">IF(B11="","",ROUND(P11*0.1,0))</f>
        <v/>
      </c>
      <c r="R11" s="20" t="str">
        <f aca="false">IF(B11="","",SUM(L11:Q11))</f>
        <v/>
      </c>
      <c r="S11" s="21" t="str">
        <f aca="false">IF(B11="","",J11-R11)</f>
        <v/>
      </c>
    </row>
    <row r="12" customFormat="false" ht="15" hidden="false" customHeight="false" outlineLevel="0" collapsed="false">
      <c r="B12" s="17" t="str">
        <f aca="false">IF(직원정보!B11="","",직원정보!B11)</f>
        <v/>
      </c>
      <c r="C12" s="17" t="str">
        <f aca="false">IF(직원정보!C11="","",직원정보!C11)</f>
        <v/>
      </c>
      <c r="D12" s="17" t="str">
        <f aca="false">IF(직원정보!D11="","",직원정보!D11)</f>
        <v/>
      </c>
      <c r="E12" s="18" t="str">
        <f aca="false">IF(B12="","",직원정보!G11)</f>
        <v/>
      </c>
      <c r="F12" s="18" t="str">
        <f aca="false">IF(B12="","",직원정보!H11)</f>
        <v/>
      </c>
      <c r="G12" s="18" t="str">
        <f aca="false">IF(B12="","",직원정보!I11)</f>
        <v/>
      </c>
      <c r="H12" s="18" t="str">
        <f aca="false">IF(B12="","",직원정보!J11)</f>
        <v/>
      </c>
      <c r="I12" s="18" t="str">
        <f aca="false">IF(B12="","",직원정보!K11)</f>
        <v/>
      </c>
      <c r="J12" s="19" t="str">
        <f aca="false">IF(B12="","",SUM(E12:I12))</f>
        <v/>
      </c>
      <c r="K12" s="18" t="str">
        <f aca="false">IF(B12="","",J12-MIN(G12,설정!C11))</f>
        <v/>
      </c>
      <c r="L12" s="18" t="str">
        <f aca="false">IF(B12="","",ROUND(K12*설정!C6,0))</f>
        <v/>
      </c>
      <c r="M12" s="18" t="str">
        <f aca="false">IF(B12="","",ROUND(K12*설정!C7,0))</f>
        <v/>
      </c>
      <c r="N12" s="18" t="str">
        <f aca="false">IF(B12="","",ROUND(M12*설정!C8,0))</f>
        <v/>
      </c>
      <c r="O12" s="18" t="str">
        <f aca="false">IF(B12="","",ROUND(K12*설정!C9,0))</f>
        <v/>
      </c>
      <c r="P12" s="18" t="str">
        <f aca="false">IF(B12="","",ROUND(K12*0.025,0))</f>
        <v/>
      </c>
      <c r="Q12" s="18" t="str">
        <f aca="false">IF(B12="","",ROUND(P12*0.1,0))</f>
        <v/>
      </c>
      <c r="R12" s="20" t="str">
        <f aca="false">IF(B12="","",SUM(L12:Q12))</f>
        <v/>
      </c>
      <c r="S12" s="21" t="str">
        <f aca="false">IF(B12="","",J12-R12)</f>
        <v/>
      </c>
    </row>
    <row r="13" customFormat="false" ht="15" hidden="false" customHeight="false" outlineLevel="0" collapsed="false">
      <c r="B13" s="22" t="str">
        <f aca="false">IF(직원정보!B12="","",직원정보!B12)</f>
        <v/>
      </c>
      <c r="C13" s="22" t="str">
        <f aca="false">IF(직원정보!C12="","",직원정보!C12)</f>
        <v/>
      </c>
      <c r="D13" s="22" t="str">
        <f aca="false">IF(직원정보!D12="","",직원정보!D12)</f>
        <v/>
      </c>
      <c r="E13" s="23" t="str">
        <f aca="false">IF(B13="","",직원정보!G12)</f>
        <v/>
      </c>
      <c r="F13" s="23" t="str">
        <f aca="false">IF(B13="","",직원정보!H12)</f>
        <v/>
      </c>
      <c r="G13" s="23" t="str">
        <f aca="false">IF(B13="","",직원정보!I12)</f>
        <v/>
      </c>
      <c r="H13" s="23" t="str">
        <f aca="false">IF(B13="","",직원정보!J12)</f>
        <v/>
      </c>
      <c r="I13" s="23" t="str">
        <f aca="false">IF(B13="","",직원정보!K12)</f>
        <v/>
      </c>
      <c r="J13" s="19" t="str">
        <f aca="false">IF(B13="","",SUM(E13:I13))</f>
        <v/>
      </c>
      <c r="K13" s="23" t="str">
        <f aca="false">IF(B13="","",J13-MIN(G13,설정!C11))</f>
        <v/>
      </c>
      <c r="L13" s="23" t="str">
        <f aca="false">IF(B13="","",ROUND(K13*설정!C6,0))</f>
        <v/>
      </c>
      <c r="M13" s="23" t="str">
        <f aca="false">IF(B13="","",ROUND(K13*설정!C7,0))</f>
        <v/>
      </c>
      <c r="N13" s="23" t="str">
        <f aca="false">IF(B13="","",ROUND(M13*설정!C8,0))</f>
        <v/>
      </c>
      <c r="O13" s="23" t="str">
        <f aca="false">IF(B13="","",ROUND(K13*설정!C9,0))</f>
        <v/>
      </c>
      <c r="P13" s="23" t="str">
        <f aca="false">IF(B13="","",ROUND(K13*0.025,0))</f>
        <v/>
      </c>
      <c r="Q13" s="23" t="str">
        <f aca="false">IF(B13="","",ROUND(P13*0.1,0))</f>
        <v/>
      </c>
      <c r="R13" s="20" t="str">
        <f aca="false">IF(B13="","",SUM(L13:Q13))</f>
        <v/>
      </c>
      <c r="S13" s="21" t="str">
        <f aca="false">IF(B13="","",J13-R13)</f>
        <v/>
      </c>
    </row>
    <row r="14" customFormat="false" ht="15" hidden="false" customHeight="false" outlineLevel="0" collapsed="false">
      <c r="B14" s="17" t="str">
        <f aca="false">IF(직원정보!B13="","",직원정보!B13)</f>
        <v/>
      </c>
      <c r="C14" s="17" t="str">
        <f aca="false">IF(직원정보!C13="","",직원정보!C13)</f>
        <v/>
      </c>
      <c r="D14" s="17" t="str">
        <f aca="false">IF(직원정보!D13="","",직원정보!D13)</f>
        <v/>
      </c>
      <c r="E14" s="18" t="str">
        <f aca="false">IF(B14="","",직원정보!G13)</f>
        <v/>
      </c>
      <c r="F14" s="18" t="str">
        <f aca="false">IF(B14="","",직원정보!H13)</f>
        <v/>
      </c>
      <c r="G14" s="18" t="str">
        <f aca="false">IF(B14="","",직원정보!I13)</f>
        <v/>
      </c>
      <c r="H14" s="18" t="str">
        <f aca="false">IF(B14="","",직원정보!J13)</f>
        <v/>
      </c>
      <c r="I14" s="18" t="str">
        <f aca="false">IF(B14="","",직원정보!K13)</f>
        <v/>
      </c>
      <c r="J14" s="19" t="str">
        <f aca="false">IF(B14="","",SUM(E14:I14))</f>
        <v/>
      </c>
      <c r="K14" s="18" t="str">
        <f aca="false">IF(B14="","",J14-MIN(G14,설정!C11))</f>
        <v/>
      </c>
      <c r="L14" s="18" t="str">
        <f aca="false">IF(B14="","",ROUND(K14*설정!C6,0))</f>
        <v/>
      </c>
      <c r="M14" s="18" t="str">
        <f aca="false">IF(B14="","",ROUND(K14*설정!C7,0))</f>
        <v/>
      </c>
      <c r="N14" s="18" t="str">
        <f aca="false">IF(B14="","",ROUND(M14*설정!C8,0))</f>
        <v/>
      </c>
      <c r="O14" s="18" t="str">
        <f aca="false">IF(B14="","",ROUND(K14*설정!C9,0))</f>
        <v/>
      </c>
      <c r="P14" s="18" t="str">
        <f aca="false">IF(B14="","",ROUND(K14*0.025,0))</f>
        <v/>
      </c>
      <c r="Q14" s="18" t="str">
        <f aca="false">IF(B14="","",ROUND(P14*0.1,0))</f>
        <v/>
      </c>
      <c r="R14" s="20" t="str">
        <f aca="false">IF(B14="","",SUM(L14:Q14))</f>
        <v/>
      </c>
      <c r="S14" s="21" t="str">
        <f aca="false">IF(B14="","",J14-R14)</f>
        <v/>
      </c>
    </row>
    <row r="15" customFormat="false" ht="15" hidden="false" customHeight="false" outlineLevel="0" collapsed="false">
      <c r="B15" s="22" t="str">
        <f aca="false">IF(직원정보!B14="","",직원정보!B14)</f>
        <v/>
      </c>
      <c r="C15" s="22" t="str">
        <f aca="false">IF(직원정보!C14="","",직원정보!C14)</f>
        <v/>
      </c>
      <c r="D15" s="22" t="str">
        <f aca="false">IF(직원정보!D14="","",직원정보!D14)</f>
        <v/>
      </c>
      <c r="E15" s="23" t="str">
        <f aca="false">IF(B15="","",직원정보!G14)</f>
        <v/>
      </c>
      <c r="F15" s="23" t="str">
        <f aca="false">IF(B15="","",직원정보!H14)</f>
        <v/>
      </c>
      <c r="G15" s="23" t="str">
        <f aca="false">IF(B15="","",직원정보!I14)</f>
        <v/>
      </c>
      <c r="H15" s="23" t="str">
        <f aca="false">IF(B15="","",직원정보!J14)</f>
        <v/>
      </c>
      <c r="I15" s="23" t="str">
        <f aca="false">IF(B15="","",직원정보!K14)</f>
        <v/>
      </c>
      <c r="J15" s="19" t="str">
        <f aca="false">IF(B15="","",SUM(E15:I15))</f>
        <v/>
      </c>
      <c r="K15" s="23" t="str">
        <f aca="false">IF(B15="","",J15-MIN(G15,설정!C11))</f>
        <v/>
      </c>
      <c r="L15" s="23" t="str">
        <f aca="false">IF(B15="","",ROUND(K15*설정!C6,0))</f>
        <v/>
      </c>
      <c r="M15" s="23" t="str">
        <f aca="false">IF(B15="","",ROUND(K15*설정!C7,0))</f>
        <v/>
      </c>
      <c r="N15" s="23" t="str">
        <f aca="false">IF(B15="","",ROUND(M15*설정!C8,0))</f>
        <v/>
      </c>
      <c r="O15" s="23" t="str">
        <f aca="false">IF(B15="","",ROUND(K15*설정!C9,0))</f>
        <v/>
      </c>
      <c r="P15" s="23" t="str">
        <f aca="false">IF(B15="","",ROUND(K15*0.025,0))</f>
        <v/>
      </c>
      <c r="Q15" s="23" t="str">
        <f aca="false">IF(B15="","",ROUND(P15*0.1,0))</f>
        <v/>
      </c>
      <c r="R15" s="20" t="str">
        <f aca="false">IF(B15="","",SUM(L15:Q15))</f>
        <v/>
      </c>
      <c r="S15" s="21" t="str">
        <f aca="false">IF(B15="","",J15-R15)</f>
        <v/>
      </c>
    </row>
    <row r="16" customFormat="false" ht="15" hidden="false" customHeight="false" outlineLevel="0" collapsed="false">
      <c r="B16" s="17" t="str">
        <f aca="false">IF(직원정보!B15="","",직원정보!B15)</f>
        <v/>
      </c>
      <c r="C16" s="17" t="str">
        <f aca="false">IF(직원정보!C15="","",직원정보!C15)</f>
        <v/>
      </c>
      <c r="D16" s="17" t="str">
        <f aca="false">IF(직원정보!D15="","",직원정보!D15)</f>
        <v/>
      </c>
      <c r="E16" s="18" t="str">
        <f aca="false">IF(B16="","",직원정보!G15)</f>
        <v/>
      </c>
      <c r="F16" s="18" t="str">
        <f aca="false">IF(B16="","",직원정보!H15)</f>
        <v/>
      </c>
      <c r="G16" s="18" t="str">
        <f aca="false">IF(B16="","",직원정보!I15)</f>
        <v/>
      </c>
      <c r="H16" s="18" t="str">
        <f aca="false">IF(B16="","",직원정보!J15)</f>
        <v/>
      </c>
      <c r="I16" s="18" t="str">
        <f aca="false">IF(B16="","",직원정보!K15)</f>
        <v/>
      </c>
      <c r="J16" s="19" t="str">
        <f aca="false">IF(B16="","",SUM(E16:I16))</f>
        <v/>
      </c>
      <c r="K16" s="18" t="str">
        <f aca="false">IF(B16="","",J16-MIN(G16,설정!C11))</f>
        <v/>
      </c>
      <c r="L16" s="18" t="str">
        <f aca="false">IF(B16="","",ROUND(K16*설정!C6,0))</f>
        <v/>
      </c>
      <c r="M16" s="18" t="str">
        <f aca="false">IF(B16="","",ROUND(K16*설정!C7,0))</f>
        <v/>
      </c>
      <c r="N16" s="18" t="str">
        <f aca="false">IF(B16="","",ROUND(M16*설정!C8,0))</f>
        <v/>
      </c>
      <c r="O16" s="18" t="str">
        <f aca="false">IF(B16="","",ROUND(K16*설정!C9,0))</f>
        <v/>
      </c>
      <c r="P16" s="18" t="str">
        <f aca="false">IF(B16="","",ROUND(K16*0.025,0))</f>
        <v/>
      </c>
      <c r="Q16" s="18" t="str">
        <f aca="false">IF(B16="","",ROUND(P16*0.1,0))</f>
        <v/>
      </c>
      <c r="R16" s="20" t="str">
        <f aca="false">IF(B16="","",SUM(L16:Q16))</f>
        <v/>
      </c>
      <c r="S16" s="21" t="str">
        <f aca="false">IF(B16="","",J16-R16)</f>
        <v/>
      </c>
    </row>
    <row r="17" customFormat="false" ht="15" hidden="false" customHeight="false" outlineLevel="0" collapsed="false">
      <c r="B17" s="22" t="str">
        <f aca="false">IF(직원정보!B16="","",직원정보!B16)</f>
        <v/>
      </c>
      <c r="C17" s="22" t="str">
        <f aca="false">IF(직원정보!C16="","",직원정보!C16)</f>
        <v/>
      </c>
      <c r="D17" s="22" t="str">
        <f aca="false">IF(직원정보!D16="","",직원정보!D16)</f>
        <v/>
      </c>
      <c r="E17" s="23" t="str">
        <f aca="false">IF(B17="","",직원정보!G16)</f>
        <v/>
      </c>
      <c r="F17" s="23" t="str">
        <f aca="false">IF(B17="","",직원정보!H16)</f>
        <v/>
      </c>
      <c r="G17" s="23" t="str">
        <f aca="false">IF(B17="","",직원정보!I16)</f>
        <v/>
      </c>
      <c r="H17" s="23" t="str">
        <f aca="false">IF(B17="","",직원정보!J16)</f>
        <v/>
      </c>
      <c r="I17" s="23" t="str">
        <f aca="false">IF(B17="","",직원정보!K16)</f>
        <v/>
      </c>
      <c r="J17" s="19" t="str">
        <f aca="false">IF(B17="","",SUM(E17:I17))</f>
        <v/>
      </c>
      <c r="K17" s="23" t="str">
        <f aca="false">IF(B17="","",J17-MIN(G17,설정!C11))</f>
        <v/>
      </c>
      <c r="L17" s="23" t="str">
        <f aca="false">IF(B17="","",ROUND(K17*설정!C6,0))</f>
        <v/>
      </c>
      <c r="M17" s="23" t="str">
        <f aca="false">IF(B17="","",ROUND(K17*설정!C7,0))</f>
        <v/>
      </c>
      <c r="N17" s="23" t="str">
        <f aca="false">IF(B17="","",ROUND(M17*설정!C8,0))</f>
        <v/>
      </c>
      <c r="O17" s="23" t="str">
        <f aca="false">IF(B17="","",ROUND(K17*설정!C9,0))</f>
        <v/>
      </c>
      <c r="P17" s="23" t="str">
        <f aca="false">IF(B17="","",ROUND(K17*0.025,0))</f>
        <v/>
      </c>
      <c r="Q17" s="23" t="str">
        <f aca="false">IF(B17="","",ROUND(P17*0.1,0))</f>
        <v/>
      </c>
      <c r="R17" s="20" t="str">
        <f aca="false">IF(B17="","",SUM(L17:Q17))</f>
        <v/>
      </c>
      <c r="S17" s="21" t="str">
        <f aca="false">IF(B17="","",J17-R17)</f>
        <v/>
      </c>
    </row>
    <row r="18" customFormat="false" ht="15" hidden="false" customHeight="false" outlineLevel="0" collapsed="false">
      <c r="B18" s="17" t="str">
        <f aca="false">IF(직원정보!B17="","",직원정보!B17)</f>
        <v/>
      </c>
      <c r="C18" s="17" t="str">
        <f aca="false">IF(직원정보!C17="","",직원정보!C17)</f>
        <v/>
      </c>
      <c r="D18" s="17" t="str">
        <f aca="false">IF(직원정보!D17="","",직원정보!D17)</f>
        <v/>
      </c>
      <c r="E18" s="18" t="str">
        <f aca="false">IF(B18="","",직원정보!G17)</f>
        <v/>
      </c>
      <c r="F18" s="18" t="str">
        <f aca="false">IF(B18="","",직원정보!H17)</f>
        <v/>
      </c>
      <c r="G18" s="18" t="str">
        <f aca="false">IF(B18="","",직원정보!I17)</f>
        <v/>
      </c>
      <c r="H18" s="18" t="str">
        <f aca="false">IF(B18="","",직원정보!J17)</f>
        <v/>
      </c>
      <c r="I18" s="18" t="str">
        <f aca="false">IF(B18="","",직원정보!K17)</f>
        <v/>
      </c>
      <c r="J18" s="19" t="str">
        <f aca="false">IF(B18="","",SUM(E18:I18))</f>
        <v/>
      </c>
      <c r="K18" s="18" t="str">
        <f aca="false">IF(B18="","",J18-MIN(G18,설정!C11))</f>
        <v/>
      </c>
      <c r="L18" s="18" t="str">
        <f aca="false">IF(B18="","",ROUND(K18*설정!C6,0))</f>
        <v/>
      </c>
      <c r="M18" s="18" t="str">
        <f aca="false">IF(B18="","",ROUND(K18*설정!C7,0))</f>
        <v/>
      </c>
      <c r="N18" s="18" t="str">
        <f aca="false">IF(B18="","",ROUND(M18*설정!C8,0))</f>
        <v/>
      </c>
      <c r="O18" s="18" t="str">
        <f aca="false">IF(B18="","",ROUND(K18*설정!C9,0))</f>
        <v/>
      </c>
      <c r="P18" s="18" t="str">
        <f aca="false">IF(B18="","",ROUND(K18*0.025,0))</f>
        <v/>
      </c>
      <c r="Q18" s="18" t="str">
        <f aca="false">IF(B18="","",ROUND(P18*0.1,0))</f>
        <v/>
      </c>
      <c r="R18" s="20" t="str">
        <f aca="false">IF(B18="","",SUM(L18:Q18))</f>
        <v/>
      </c>
      <c r="S18" s="21" t="str">
        <f aca="false">IF(B18="","",J18-R18)</f>
        <v/>
      </c>
    </row>
    <row r="19" customFormat="false" ht="15" hidden="false" customHeight="false" outlineLevel="0" collapsed="false">
      <c r="B19" s="22" t="str">
        <f aca="false">IF(직원정보!B18="","",직원정보!B18)</f>
        <v/>
      </c>
      <c r="C19" s="22" t="str">
        <f aca="false">IF(직원정보!C18="","",직원정보!C18)</f>
        <v/>
      </c>
      <c r="D19" s="22" t="str">
        <f aca="false">IF(직원정보!D18="","",직원정보!D18)</f>
        <v/>
      </c>
      <c r="E19" s="23" t="str">
        <f aca="false">IF(B19="","",직원정보!G18)</f>
        <v/>
      </c>
      <c r="F19" s="23" t="str">
        <f aca="false">IF(B19="","",직원정보!H18)</f>
        <v/>
      </c>
      <c r="G19" s="23" t="str">
        <f aca="false">IF(B19="","",직원정보!I18)</f>
        <v/>
      </c>
      <c r="H19" s="23" t="str">
        <f aca="false">IF(B19="","",직원정보!J18)</f>
        <v/>
      </c>
      <c r="I19" s="23" t="str">
        <f aca="false">IF(B19="","",직원정보!K18)</f>
        <v/>
      </c>
      <c r="J19" s="19" t="str">
        <f aca="false">IF(B19="","",SUM(E19:I19))</f>
        <v/>
      </c>
      <c r="K19" s="23" t="str">
        <f aca="false">IF(B19="","",J19-MIN(G19,설정!C11))</f>
        <v/>
      </c>
      <c r="L19" s="23" t="str">
        <f aca="false">IF(B19="","",ROUND(K19*설정!C6,0))</f>
        <v/>
      </c>
      <c r="M19" s="23" t="str">
        <f aca="false">IF(B19="","",ROUND(K19*설정!C7,0))</f>
        <v/>
      </c>
      <c r="N19" s="23" t="str">
        <f aca="false">IF(B19="","",ROUND(M19*설정!C8,0))</f>
        <v/>
      </c>
      <c r="O19" s="23" t="str">
        <f aca="false">IF(B19="","",ROUND(K19*설정!C9,0))</f>
        <v/>
      </c>
      <c r="P19" s="23" t="str">
        <f aca="false">IF(B19="","",ROUND(K19*0.025,0))</f>
        <v/>
      </c>
      <c r="Q19" s="23" t="str">
        <f aca="false">IF(B19="","",ROUND(P19*0.1,0))</f>
        <v/>
      </c>
      <c r="R19" s="20" t="str">
        <f aca="false">IF(B19="","",SUM(L19:Q19))</f>
        <v/>
      </c>
      <c r="S19" s="21" t="str">
        <f aca="false">IF(B19="","",J19-R19)</f>
        <v/>
      </c>
    </row>
    <row r="20" customFormat="false" ht="15" hidden="false" customHeight="false" outlineLevel="0" collapsed="false">
      <c r="B20" s="17" t="str">
        <f aca="false">IF(직원정보!B19="","",직원정보!B19)</f>
        <v/>
      </c>
      <c r="C20" s="17" t="str">
        <f aca="false">IF(직원정보!C19="","",직원정보!C19)</f>
        <v/>
      </c>
      <c r="D20" s="17" t="str">
        <f aca="false">IF(직원정보!D19="","",직원정보!D19)</f>
        <v/>
      </c>
      <c r="E20" s="18" t="str">
        <f aca="false">IF(B20="","",직원정보!G19)</f>
        <v/>
      </c>
      <c r="F20" s="18" t="str">
        <f aca="false">IF(B20="","",직원정보!H19)</f>
        <v/>
      </c>
      <c r="G20" s="18" t="str">
        <f aca="false">IF(B20="","",직원정보!I19)</f>
        <v/>
      </c>
      <c r="H20" s="18" t="str">
        <f aca="false">IF(B20="","",직원정보!J19)</f>
        <v/>
      </c>
      <c r="I20" s="18" t="str">
        <f aca="false">IF(B20="","",직원정보!K19)</f>
        <v/>
      </c>
      <c r="J20" s="19" t="str">
        <f aca="false">IF(B20="","",SUM(E20:I20))</f>
        <v/>
      </c>
      <c r="K20" s="18" t="str">
        <f aca="false">IF(B20="","",J20-MIN(G20,설정!C11))</f>
        <v/>
      </c>
      <c r="L20" s="18" t="str">
        <f aca="false">IF(B20="","",ROUND(K20*설정!C6,0))</f>
        <v/>
      </c>
      <c r="M20" s="18" t="str">
        <f aca="false">IF(B20="","",ROUND(K20*설정!C7,0))</f>
        <v/>
      </c>
      <c r="N20" s="18" t="str">
        <f aca="false">IF(B20="","",ROUND(M20*설정!C8,0))</f>
        <v/>
      </c>
      <c r="O20" s="18" t="str">
        <f aca="false">IF(B20="","",ROUND(K20*설정!C9,0))</f>
        <v/>
      </c>
      <c r="P20" s="18" t="str">
        <f aca="false">IF(B20="","",ROUND(K20*0.025,0))</f>
        <v/>
      </c>
      <c r="Q20" s="18" t="str">
        <f aca="false">IF(B20="","",ROUND(P20*0.1,0))</f>
        <v/>
      </c>
      <c r="R20" s="20" t="str">
        <f aca="false">IF(B20="","",SUM(L20:Q20))</f>
        <v/>
      </c>
      <c r="S20" s="21" t="str">
        <f aca="false">IF(B20="","",J20-R20)</f>
        <v/>
      </c>
    </row>
    <row r="21" customFormat="false" ht="15" hidden="false" customHeight="false" outlineLevel="0" collapsed="false">
      <c r="B21" s="22" t="str">
        <f aca="false">IF(직원정보!B20="","",직원정보!B20)</f>
        <v/>
      </c>
      <c r="C21" s="22" t="str">
        <f aca="false">IF(직원정보!C20="","",직원정보!C20)</f>
        <v/>
      </c>
      <c r="D21" s="22" t="str">
        <f aca="false">IF(직원정보!D20="","",직원정보!D20)</f>
        <v/>
      </c>
      <c r="E21" s="23" t="str">
        <f aca="false">IF(B21="","",직원정보!G20)</f>
        <v/>
      </c>
      <c r="F21" s="23" t="str">
        <f aca="false">IF(B21="","",직원정보!H20)</f>
        <v/>
      </c>
      <c r="G21" s="23" t="str">
        <f aca="false">IF(B21="","",직원정보!I20)</f>
        <v/>
      </c>
      <c r="H21" s="23" t="str">
        <f aca="false">IF(B21="","",직원정보!J20)</f>
        <v/>
      </c>
      <c r="I21" s="23" t="str">
        <f aca="false">IF(B21="","",직원정보!K20)</f>
        <v/>
      </c>
      <c r="J21" s="19" t="str">
        <f aca="false">IF(B21="","",SUM(E21:I21))</f>
        <v/>
      </c>
      <c r="K21" s="23" t="str">
        <f aca="false">IF(B21="","",J21-MIN(G21,설정!C11))</f>
        <v/>
      </c>
      <c r="L21" s="23" t="str">
        <f aca="false">IF(B21="","",ROUND(K21*설정!C6,0))</f>
        <v/>
      </c>
      <c r="M21" s="23" t="str">
        <f aca="false">IF(B21="","",ROUND(K21*설정!C7,0))</f>
        <v/>
      </c>
      <c r="N21" s="23" t="str">
        <f aca="false">IF(B21="","",ROUND(M21*설정!C8,0))</f>
        <v/>
      </c>
      <c r="O21" s="23" t="str">
        <f aca="false">IF(B21="","",ROUND(K21*설정!C9,0))</f>
        <v/>
      </c>
      <c r="P21" s="23" t="str">
        <f aca="false">IF(B21="","",ROUND(K21*0.025,0))</f>
        <v/>
      </c>
      <c r="Q21" s="23" t="str">
        <f aca="false">IF(B21="","",ROUND(P21*0.1,0))</f>
        <v/>
      </c>
      <c r="R21" s="20" t="str">
        <f aca="false">IF(B21="","",SUM(L21:Q21))</f>
        <v/>
      </c>
      <c r="S21" s="21" t="str">
        <f aca="false">IF(B21="","",J21-R21)</f>
        <v/>
      </c>
    </row>
    <row r="22" customFormat="false" ht="15" hidden="false" customHeight="false" outlineLevel="0" collapsed="false">
      <c r="B22" s="17" t="str">
        <f aca="false">IF(직원정보!B21="","",직원정보!B21)</f>
        <v/>
      </c>
      <c r="C22" s="17" t="str">
        <f aca="false">IF(직원정보!C21="","",직원정보!C21)</f>
        <v/>
      </c>
      <c r="D22" s="17" t="str">
        <f aca="false">IF(직원정보!D21="","",직원정보!D21)</f>
        <v/>
      </c>
      <c r="E22" s="18" t="str">
        <f aca="false">IF(B22="","",직원정보!G21)</f>
        <v/>
      </c>
      <c r="F22" s="18" t="str">
        <f aca="false">IF(B22="","",직원정보!H21)</f>
        <v/>
      </c>
      <c r="G22" s="18" t="str">
        <f aca="false">IF(B22="","",직원정보!I21)</f>
        <v/>
      </c>
      <c r="H22" s="18" t="str">
        <f aca="false">IF(B22="","",직원정보!J21)</f>
        <v/>
      </c>
      <c r="I22" s="18" t="str">
        <f aca="false">IF(B22="","",직원정보!K21)</f>
        <v/>
      </c>
      <c r="J22" s="19" t="str">
        <f aca="false">IF(B22="","",SUM(E22:I22))</f>
        <v/>
      </c>
      <c r="K22" s="18" t="str">
        <f aca="false">IF(B22="","",J22-MIN(G22,설정!C11))</f>
        <v/>
      </c>
      <c r="L22" s="18" t="str">
        <f aca="false">IF(B22="","",ROUND(K22*설정!C6,0))</f>
        <v/>
      </c>
      <c r="M22" s="18" t="str">
        <f aca="false">IF(B22="","",ROUND(K22*설정!C7,0))</f>
        <v/>
      </c>
      <c r="N22" s="18" t="str">
        <f aca="false">IF(B22="","",ROUND(M22*설정!C8,0))</f>
        <v/>
      </c>
      <c r="O22" s="18" t="str">
        <f aca="false">IF(B22="","",ROUND(K22*설정!C9,0))</f>
        <v/>
      </c>
      <c r="P22" s="18" t="str">
        <f aca="false">IF(B22="","",ROUND(K22*0.025,0))</f>
        <v/>
      </c>
      <c r="Q22" s="18" t="str">
        <f aca="false">IF(B22="","",ROUND(P22*0.1,0))</f>
        <v/>
      </c>
      <c r="R22" s="20" t="str">
        <f aca="false">IF(B22="","",SUM(L22:Q22))</f>
        <v/>
      </c>
      <c r="S22" s="21" t="str">
        <f aca="false">IF(B22="","",J22-R22)</f>
        <v/>
      </c>
    </row>
    <row r="23" customFormat="false" ht="15" hidden="false" customHeight="false" outlineLevel="0" collapsed="false">
      <c r="B23" s="22" t="str">
        <f aca="false">IF(직원정보!B22="","",직원정보!B22)</f>
        <v/>
      </c>
      <c r="C23" s="22" t="str">
        <f aca="false">IF(직원정보!C22="","",직원정보!C22)</f>
        <v/>
      </c>
      <c r="D23" s="22" t="str">
        <f aca="false">IF(직원정보!D22="","",직원정보!D22)</f>
        <v/>
      </c>
      <c r="E23" s="23" t="str">
        <f aca="false">IF(B23="","",직원정보!G22)</f>
        <v/>
      </c>
      <c r="F23" s="23" t="str">
        <f aca="false">IF(B23="","",직원정보!H22)</f>
        <v/>
      </c>
      <c r="G23" s="23" t="str">
        <f aca="false">IF(B23="","",직원정보!I22)</f>
        <v/>
      </c>
      <c r="H23" s="23" t="str">
        <f aca="false">IF(B23="","",직원정보!J22)</f>
        <v/>
      </c>
      <c r="I23" s="23" t="str">
        <f aca="false">IF(B23="","",직원정보!K22)</f>
        <v/>
      </c>
      <c r="J23" s="19" t="str">
        <f aca="false">IF(B23="","",SUM(E23:I23))</f>
        <v/>
      </c>
      <c r="K23" s="23" t="str">
        <f aca="false">IF(B23="","",J23-MIN(G23,설정!C11))</f>
        <v/>
      </c>
      <c r="L23" s="23" t="str">
        <f aca="false">IF(B23="","",ROUND(K23*설정!C6,0))</f>
        <v/>
      </c>
      <c r="M23" s="23" t="str">
        <f aca="false">IF(B23="","",ROUND(K23*설정!C7,0))</f>
        <v/>
      </c>
      <c r="N23" s="23" t="str">
        <f aca="false">IF(B23="","",ROUND(M23*설정!C8,0))</f>
        <v/>
      </c>
      <c r="O23" s="23" t="str">
        <f aca="false">IF(B23="","",ROUND(K23*설정!C9,0))</f>
        <v/>
      </c>
      <c r="P23" s="23" t="str">
        <f aca="false">IF(B23="","",ROUND(K23*0.025,0))</f>
        <v/>
      </c>
      <c r="Q23" s="23" t="str">
        <f aca="false">IF(B23="","",ROUND(P23*0.1,0))</f>
        <v/>
      </c>
      <c r="R23" s="20" t="str">
        <f aca="false">IF(B23="","",SUM(L23:Q23))</f>
        <v/>
      </c>
      <c r="S23" s="21" t="str">
        <f aca="false">IF(B23="","",J23-R23)</f>
        <v/>
      </c>
    </row>
    <row r="24" customFormat="false" ht="15" hidden="false" customHeight="false" outlineLevel="0" collapsed="false">
      <c r="B24" s="17" t="str">
        <f aca="false">IF(직원정보!B23="","",직원정보!B23)</f>
        <v/>
      </c>
      <c r="C24" s="17" t="str">
        <f aca="false">IF(직원정보!C23="","",직원정보!C23)</f>
        <v/>
      </c>
      <c r="D24" s="17" t="str">
        <f aca="false">IF(직원정보!D23="","",직원정보!D23)</f>
        <v/>
      </c>
      <c r="E24" s="18" t="str">
        <f aca="false">IF(B24="","",직원정보!G23)</f>
        <v/>
      </c>
      <c r="F24" s="18" t="str">
        <f aca="false">IF(B24="","",직원정보!H23)</f>
        <v/>
      </c>
      <c r="G24" s="18" t="str">
        <f aca="false">IF(B24="","",직원정보!I23)</f>
        <v/>
      </c>
      <c r="H24" s="18" t="str">
        <f aca="false">IF(B24="","",직원정보!J23)</f>
        <v/>
      </c>
      <c r="I24" s="18" t="str">
        <f aca="false">IF(B24="","",직원정보!K23)</f>
        <v/>
      </c>
      <c r="J24" s="19" t="str">
        <f aca="false">IF(B24="","",SUM(E24:I24))</f>
        <v/>
      </c>
      <c r="K24" s="18" t="str">
        <f aca="false">IF(B24="","",J24-MIN(G24,설정!C11))</f>
        <v/>
      </c>
      <c r="L24" s="18" t="str">
        <f aca="false">IF(B24="","",ROUND(K24*설정!C6,0))</f>
        <v/>
      </c>
      <c r="M24" s="18" t="str">
        <f aca="false">IF(B24="","",ROUND(K24*설정!C7,0))</f>
        <v/>
      </c>
      <c r="N24" s="18" t="str">
        <f aca="false">IF(B24="","",ROUND(M24*설정!C8,0))</f>
        <v/>
      </c>
      <c r="O24" s="18" t="str">
        <f aca="false">IF(B24="","",ROUND(K24*설정!C9,0))</f>
        <v/>
      </c>
      <c r="P24" s="18" t="str">
        <f aca="false">IF(B24="","",ROUND(K24*0.025,0))</f>
        <v/>
      </c>
      <c r="Q24" s="18" t="str">
        <f aca="false">IF(B24="","",ROUND(P24*0.1,0))</f>
        <v/>
      </c>
      <c r="R24" s="20" t="str">
        <f aca="false">IF(B24="","",SUM(L24:Q24))</f>
        <v/>
      </c>
      <c r="S24" s="21" t="str">
        <f aca="false">IF(B24="","",J24-R24)</f>
        <v/>
      </c>
    </row>
    <row r="25" customFormat="false" ht="15" hidden="false" customHeight="false" outlineLevel="0" collapsed="false">
      <c r="B25" s="22" t="str">
        <f aca="false">IF(직원정보!B24="","",직원정보!B24)</f>
        <v/>
      </c>
      <c r="C25" s="22" t="str">
        <f aca="false">IF(직원정보!C24="","",직원정보!C24)</f>
        <v/>
      </c>
      <c r="D25" s="22" t="str">
        <f aca="false">IF(직원정보!D24="","",직원정보!D24)</f>
        <v/>
      </c>
      <c r="E25" s="23" t="str">
        <f aca="false">IF(B25="","",직원정보!G24)</f>
        <v/>
      </c>
      <c r="F25" s="23" t="str">
        <f aca="false">IF(B25="","",직원정보!H24)</f>
        <v/>
      </c>
      <c r="G25" s="23" t="str">
        <f aca="false">IF(B25="","",직원정보!I24)</f>
        <v/>
      </c>
      <c r="H25" s="23" t="str">
        <f aca="false">IF(B25="","",직원정보!J24)</f>
        <v/>
      </c>
      <c r="I25" s="23" t="str">
        <f aca="false">IF(B25="","",직원정보!K24)</f>
        <v/>
      </c>
      <c r="J25" s="19" t="str">
        <f aca="false">IF(B25="","",SUM(E25:I25))</f>
        <v/>
      </c>
      <c r="K25" s="23" t="str">
        <f aca="false">IF(B25="","",J25-MIN(G25,설정!C11))</f>
        <v/>
      </c>
      <c r="L25" s="23" t="str">
        <f aca="false">IF(B25="","",ROUND(K25*설정!C6,0))</f>
        <v/>
      </c>
      <c r="M25" s="23" t="str">
        <f aca="false">IF(B25="","",ROUND(K25*설정!C7,0))</f>
        <v/>
      </c>
      <c r="N25" s="23" t="str">
        <f aca="false">IF(B25="","",ROUND(M25*설정!C8,0))</f>
        <v/>
      </c>
      <c r="O25" s="23" t="str">
        <f aca="false">IF(B25="","",ROUND(K25*설정!C9,0))</f>
        <v/>
      </c>
      <c r="P25" s="23" t="str">
        <f aca="false">IF(B25="","",ROUND(K25*0.025,0))</f>
        <v/>
      </c>
      <c r="Q25" s="23" t="str">
        <f aca="false">IF(B25="","",ROUND(P25*0.1,0))</f>
        <v/>
      </c>
      <c r="R25" s="20" t="str">
        <f aca="false">IF(B25="","",SUM(L25:Q25))</f>
        <v/>
      </c>
      <c r="S25" s="21" t="str">
        <f aca="false">IF(B25="","",J25-R25)</f>
        <v/>
      </c>
    </row>
    <row r="26" customFormat="false" ht="15" hidden="false" customHeight="false" outlineLevel="0" collapsed="false">
      <c r="B26" s="17" t="str">
        <f aca="false">IF(직원정보!B25="","",직원정보!B25)</f>
        <v/>
      </c>
      <c r="C26" s="17" t="str">
        <f aca="false">IF(직원정보!C25="","",직원정보!C25)</f>
        <v/>
      </c>
      <c r="D26" s="17" t="str">
        <f aca="false">IF(직원정보!D25="","",직원정보!D25)</f>
        <v/>
      </c>
      <c r="E26" s="18" t="str">
        <f aca="false">IF(B26="","",직원정보!G25)</f>
        <v/>
      </c>
      <c r="F26" s="18" t="str">
        <f aca="false">IF(B26="","",직원정보!H25)</f>
        <v/>
      </c>
      <c r="G26" s="18" t="str">
        <f aca="false">IF(B26="","",직원정보!I25)</f>
        <v/>
      </c>
      <c r="H26" s="18" t="str">
        <f aca="false">IF(B26="","",직원정보!J25)</f>
        <v/>
      </c>
      <c r="I26" s="18" t="str">
        <f aca="false">IF(B26="","",직원정보!K25)</f>
        <v/>
      </c>
      <c r="J26" s="19" t="str">
        <f aca="false">IF(B26="","",SUM(E26:I26))</f>
        <v/>
      </c>
      <c r="K26" s="18" t="str">
        <f aca="false">IF(B26="","",J26-MIN(G26,설정!C11))</f>
        <v/>
      </c>
      <c r="L26" s="18" t="str">
        <f aca="false">IF(B26="","",ROUND(K26*설정!C6,0))</f>
        <v/>
      </c>
      <c r="M26" s="18" t="str">
        <f aca="false">IF(B26="","",ROUND(K26*설정!C7,0))</f>
        <v/>
      </c>
      <c r="N26" s="18" t="str">
        <f aca="false">IF(B26="","",ROUND(M26*설정!C8,0))</f>
        <v/>
      </c>
      <c r="O26" s="18" t="str">
        <f aca="false">IF(B26="","",ROUND(K26*설정!C9,0))</f>
        <v/>
      </c>
      <c r="P26" s="18" t="str">
        <f aca="false">IF(B26="","",ROUND(K26*0.025,0))</f>
        <v/>
      </c>
      <c r="Q26" s="18" t="str">
        <f aca="false">IF(B26="","",ROUND(P26*0.1,0))</f>
        <v/>
      </c>
      <c r="R26" s="20" t="str">
        <f aca="false">IF(B26="","",SUM(L26:Q26))</f>
        <v/>
      </c>
      <c r="S26" s="21" t="str">
        <f aca="false">IF(B26="","",J26-R26)</f>
        <v/>
      </c>
    </row>
    <row r="27" customFormat="false" ht="15" hidden="false" customHeight="false" outlineLevel="0" collapsed="false">
      <c r="B27" s="22" t="str">
        <f aca="false">IF(직원정보!B26="","",직원정보!B26)</f>
        <v/>
      </c>
      <c r="C27" s="22" t="str">
        <f aca="false">IF(직원정보!C26="","",직원정보!C26)</f>
        <v/>
      </c>
      <c r="D27" s="22" t="str">
        <f aca="false">IF(직원정보!D26="","",직원정보!D26)</f>
        <v/>
      </c>
      <c r="E27" s="23" t="str">
        <f aca="false">IF(B27="","",직원정보!G26)</f>
        <v/>
      </c>
      <c r="F27" s="23" t="str">
        <f aca="false">IF(B27="","",직원정보!H26)</f>
        <v/>
      </c>
      <c r="G27" s="23" t="str">
        <f aca="false">IF(B27="","",직원정보!I26)</f>
        <v/>
      </c>
      <c r="H27" s="23" t="str">
        <f aca="false">IF(B27="","",직원정보!J26)</f>
        <v/>
      </c>
      <c r="I27" s="23" t="str">
        <f aca="false">IF(B27="","",직원정보!K26)</f>
        <v/>
      </c>
      <c r="J27" s="19" t="str">
        <f aca="false">IF(B27="","",SUM(E27:I27))</f>
        <v/>
      </c>
      <c r="K27" s="23" t="str">
        <f aca="false">IF(B27="","",J27-MIN(G27,설정!C11))</f>
        <v/>
      </c>
      <c r="L27" s="23" t="str">
        <f aca="false">IF(B27="","",ROUND(K27*설정!C6,0))</f>
        <v/>
      </c>
      <c r="M27" s="23" t="str">
        <f aca="false">IF(B27="","",ROUND(K27*설정!C7,0))</f>
        <v/>
      </c>
      <c r="N27" s="23" t="str">
        <f aca="false">IF(B27="","",ROUND(M27*설정!C8,0))</f>
        <v/>
      </c>
      <c r="O27" s="23" t="str">
        <f aca="false">IF(B27="","",ROUND(K27*설정!C9,0))</f>
        <v/>
      </c>
      <c r="P27" s="23" t="str">
        <f aca="false">IF(B27="","",ROUND(K27*0.025,0))</f>
        <v/>
      </c>
      <c r="Q27" s="23" t="str">
        <f aca="false">IF(B27="","",ROUND(P27*0.1,0))</f>
        <v/>
      </c>
      <c r="R27" s="20" t="str">
        <f aca="false">IF(B27="","",SUM(L27:Q27))</f>
        <v/>
      </c>
      <c r="S27" s="21" t="str">
        <f aca="false">IF(B27="","",J27-R27)</f>
        <v/>
      </c>
    </row>
    <row r="28" customFormat="false" ht="15" hidden="false" customHeight="false" outlineLevel="0" collapsed="false">
      <c r="B28" s="17" t="str">
        <f aca="false">IF(직원정보!B27="","",직원정보!B27)</f>
        <v/>
      </c>
      <c r="C28" s="17" t="str">
        <f aca="false">IF(직원정보!C27="","",직원정보!C27)</f>
        <v/>
      </c>
      <c r="D28" s="17" t="str">
        <f aca="false">IF(직원정보!D27="","",직원정보!D27)</f>
        <v/>
      </c>
      <c r="E28" s="18" t="str">
        <f aca="false">IF(B28="","",직원정보!G27)</f>
        <v/>
      </c>
      <c r="F28" s="18" t="str">
        <f aca="false">IF(B28="","",직원정보!H27)</f>
        <v/>
      </c>
      <c r="G28" s="18" t="str">
        <f aca="false">IF(B28="","",직원정보!I27)</f>
        <v/>
      </c>
      <c r="H28" s="18" t="str">
        <f aca="false">IF(B28="","",직원정보!J27)</f>
        <v/>
      </c>
      <c r="I28" s="18" t="str">
        <f aca="false">IF(B28="","",직원정보!K27)</f>
        <v/>
      </c>
      <c r="J28" s="19" t="str">
        <f aca="false">IF(B28="","",SUM(E28:I28))</f>
        <v/>
      </c>
      <c r="K28" s="18" t="str">
        <f aca="false">IF(B28="","",J28-MIN(G28,설정!C11))</f>
        <v/>
      </c>
      <c r="L28" s="18" t="str">
        <f aca="false">IF(B28="","",ROUND(K28*설정!C6,0))</f>
        <v/>
      </c>
      <c r="M28" s="18" t="str">
        <f aca="false">IF(B28="","",ROUND(K28*설정!C7,0))</f>
        <v/>
      </c>
      <c r="N28" s="18" t="str">
        <f aca="false">IF(B28="","",ROUND(M28*설정!C8,0))</f>
        <v/>
      </c>
      <c r="O28" s="18" t="str">
        <f aca="false">IF(B28="","",ROUND(K28*설정!C9,0))</f>
        <v/>
      </c>
      <c r="P28" s="18" t="str">
        <f aca="false">IF(B28="","",ROUND(K28*0.025,0))</f>
        <v/>
      </c>
      <c r="Q28" s="18" t="str">
        <f aca="false">IF(B28="","",ROUND(P28*0.1,0))</f>
        <v/>
      </c>
      <c r="R28" s="20" t="str">
        <f aca="false">IF(B28="","",SUM(L28:Q28))</f>
        <v/>
      </c>
      <c r="S28" s="21" t="str">
        <f aca="false">IF(B28="","",J28-R28)</f>
        <v/>
      </c>
    </row>
    <row r="29" customFormat="false" ht="15" hidden="false" customHeight="false" outlineLevel="0" collapsed="false">
      <c r="B29" s="22" t="str">
        <f aca="false">IF(직원정보!B28="","",직원정보!B28)</f>
        <v/>
      </c>
      <c r="C29" s="22" t="str">
        <f aca="false">IF(직원정보!C28="","",직원정보!C28)</f>
        <v/>
      </c>
      <c r="D29" s="22" t="str">
        <f aca="false">IF(직원정보!D28="","",직원정보!D28)</f>
        <v/>
      </c>
      <c r="E29" s="23" t="str">
        <f aca="false">IF(B29="","",직원정보!G28)</f>
        <v/>
      </c>
      <c r="F29" s="23" t="str">
        <f aca="false">IF(B29="","",직원정보!H28)</f>
        <v/>
      </c>
      <c r="G29" s="23" t="str">
        <f aca="false">IF(B29="","",직원정보!I28)</f>
        <v/>
      </c>
      <c r="H29" s="23" t="str">
        <f aca="false">IF(B29="","",직원정보!J28)</f>
        <v/>
      </c>
      <c r="I29" s="23" t="str">
        <f aca="false">IF(B29="","",직원정보!K28)</f>
        <v/>
      </c>
      <c r="J29" s="19" t="str">
        <f aca="false">IF(B29="","",SUM(E29:I29))</f>
        <v/>
      </c>
      <c r="K29" s="23" t="str">
        <f aca="false">IF(B29="","",J29-MIN(G29,설정!C11))</f>
        <v/>
      </c>
      <c r="L29" s="23" t="str">
        <f aca="false">IF(B29="","",ROUND(K29*설정!C6,0))</f>
        <v/>
      </c>
      <c r="M29" s="23" t="str">
        <f aca="false">IF(B29="","",ROUND(K29*설정!C7,0))</f>
        <v/>
      </c>
      <c r="N29" s="23" t="str">
        <f aca="false">IF(B29="","",ROUND(M29*설정!C8,0))</f>
        <v/>
      </c>
      <c r="O29" s="23" t="str">
        <f aca="false">IF(B29="","",ROUND(K29*설정!C9,0))</f>
        <v/>
      </c>
      <c r="P29" s="23" t="str">
        <f aca="false">IF(B29="","",ROUND(K29*0.025,0))</f>
        <v/>
      </c>
      <c r="Q29" s="23" t="str">
        <f aca="false">IF(B29="","",ROUND(P29*0.1,0))</f>
        <v/>
      </c>
      <c r="R29" s="20" t="str">
        <f aca="false">IF(B29="","",SUM(L29:Q29))</f>
        <v/>
      </c>
      <c r="S29" s="21" t="str">
        <f aca="false">IF(B29="","",J29-R29)</f>
        <v/>
      </c>
    </row>
    <row r="30" customFormat="false" ht="15" hidden="false" customHeight="false" outlineLevel="0" collapsed="false">
      <c r="B30" s="17" t="str">
        <f aca="false">IF(직원정보!B29="","",직원정보!B29)</f>
        <v/>
      </c>
      <c r="C30" s="17" t="str">
        <f aca="false">IF(직원정보!C29="","",직원정보!C29)</f>
        <v/>
      </c>
      <c r="D30" s="17" t="str">
        <f aca="false">IF(직원정보!D29="","",직원정보!D29)</f>
        <v/>
      </c>
      <c r="E30" s="18" t="str">
        <f aca="false">IF(B30="","",직원정보!G29)</f>
        <v/>
      </c>
      <c r="F30" s="18" t="str">
        <f aca="false">IF(B30="","",직원정보!H29)</f>
        <v/>
      </c>
      <c r="G30" s="18" t="str">
        <f aca="false">IF(B30="","",직원정보!I29)</f>
        <v/>
      </c>
      <c r="H30" s="18" t="str">
        <f aca="false">IF(B30="","",직원정보!J29)</f>
        <v/>
      </c>
      <c r="I30" s="18" t="str">
        <f aca="false">IF(B30="","",직원정보!K29)</f>
        <v/>
      </c>
      <c r="J30" s="19" t="str">
        <f aca="false">IF(B30="","",SUM(E30:I30))</f>
        <v/>
      </c>
      <c r="K30" s="18" t="str">
        <f aca="false">IF(B30="","",J30-MIN(G30,설정!C11))</f>
        <v/>
      </c>
      <c r="L30" s="18" t="str">
        <f aca="false">IF(B30="","",ROUND(K30*설정!C6,0))</f>
        <v/>
      </c>
      <c r="M30" s="18" t="str">
        <f aca="false">IF(B30="","",ROUND(K30*설정!C7,0))</f>
        <v/>
      </c>
      <c r="N30" s="18" t="str">
        <f aca="false">IF(B30="","",ROUND(M30*설정!C8,0))</f>
        <v/>
      </c>
      <c r="O30" s="18" t="str">
        <f aca="false">IF(B30="","",ROUND(K30*설정!C9,0))</f>
        <v/>
      </c>
      <c r="P30" s="18" t="str">
        <f aca="false">IF(B30="","",ROUND(K30*0.025,0))</f>
        <v/>
      </c>
      <c r="Q30" s="18" t="str">
        <f aca="false">IF(B30="","",ROUND(P30*0.1,0))</f>
        <v/>
      </c>
      <c r="R30" s="20" t="str">
        <f aca="false">IF(B30="","",SUM(L30:Q30))</f>
        <v/>
      </c>
      <c r="S30" s="21" t="str">
        <f aca="false">IF(B30="","",J30-R30)</f>
        <v/>
      </c>
    </row>
    <row r="31" customFormat="false" ht="15" hidden="false" customHeight="false" outlineLevel="0" collapsed="false">
      <c r="B31" s="22" t="str">
        <f aca="false">IF(직원정보!B30="","",직원정보!B30)</f>
        <v/>
      </c>
      <c r="C31" s="22" t="str">
        <f aca="false">IF(직원정보!C30="","",직원정보!C30)</f>
        <v/>
      </c>
      <c r="D31" s="22" t="str">
        <f aca="false">IF(직원정보!D30="","",직원정보!D30)</f>
        <v/>
      </c>
      <c r="E31" s="23" t="str">
        <f aca="false">IF(B31="","",직원정보!G30)</f>
        <v/>
      </c>
      <c r="F31" s="23" t="str">
        <f aca="false">IF(B31="","",직원정보!H30)</f>
        <v/>
      </c>
      <c r="G31" s="23" t="str">
        <f aca="false">IF(B31="","",직원정보!I30)</f>
        <v/>
      </c>
      <c r="H31" s="23" t="str">
        <f aca="false">IF(B31="","",직원정보!J30)</f>
        <v/>
      </c>
      <c r="I31" s="23" t="str">
        <f aca="false">IF(B31="","",직원정보!K30)</f>
        <v/>
      </c>
      <c r="J31" s="19" t="str">
        <f aca="false">IF(B31="","",SUM(E31:I31))</f>
        <v/>
      </c>
      <c r="K31" s="23" t="str">
        <f aca="false">IF(B31="","",J31-MIN(G31,설정!C11))</f>
        <v/>
      </c>
      <c r="L31" s="23" t="str">
        <f aca="false">IF(B31="","",ROUND(K31*설정!C6,0))</f>
        <v/>
      </c>
      <c r="M31" s="23" t="str">
        <f aca="false">IF(B31="","",ROUND(K31*설정!C7,0))</f>
        <v/>
      </c>
      <c r="N31" s="23" t="str">
        <f aca="false">IF(B31="","",ROUND(M31*설정!C8,0))</f>
        <v/>
      </c>
      <c r="O31" s="23" t="str">
        <f aca="false">IF(B31="","",ROUND(K31*설정!C9,0))</f>
        <v/>
      </c>
      <c r="P31" s="23" t="str">
        <f aca="false">IF(B31="","",ROUND(K31*0.025,0))</f>
        <v/>
      </c>
      <c r="Q31" s="23" t="str">
        <f aca="false">IF(B31="","",ROUND(P31*0.1,0))</f>
        <v/>
      </c>
      <c r="R31" s="20" t="str">
        <f aca="false">IF(B31="","",SUM(L31:Q31))</f>
        <v/>
      </c>
      <c r="S31" s="21" t="str">
        <f aca="false">IF(B31="","",J31-R31)</f>
        <v/>
      </c>
    </row>
    <row r="32" customFormat="false" ht="15" hidden="false" customHeight="false" outlineLevel="0" collapsed="false">
      <c r="B32" s="17" t="str">
        <f aca="false">IF(직원정보!B31="","",직원정보!B31)</f>
        <v/>
      </c>
      <c r="C32" s="17" t="str">
        <f aca="false">IF(직원정보!C31="","",직원정보!C31)</f>
        <v/>
      </c>
      <c r="D32" s="17" t="str">
        <f aca="false">IF(직원정보!D31="","",직원정보!D31)</f>
        <v/>
      </c>
      <c r="E32" s="18" t="str">
        <f aca="false">IF(B32="","",직원정보!G31)</f>
        <v/>
      </c>
      <c r="F32" s="18" t="str">
        <f aca="false">IF(B32="","",직원정보!H31)</f>
        <v/>
      </c>
      <c r="G32" s="18" t="str">
        <f aca="false">IF(B32="","",직원정보!I31)</f>
        <v/>
      </c>
      <c r="H32" s="18" t="str">
        <f aca="false">IF(B32="","",직원정보!J31)</f>
        <v/>
      </c>
      <c r="I32" s="18" t="str">
        <f aca="false">IF(B32="","",직원정보!K31)</f>
        <v/>
      </c>
      <c r="J32" s="19" t="str">
        <f aca="false">IF(B32="","",SUM(E32:I32))</f>
        <v/>
      </c>
      <c r="K32" s="18" t="str">
        <f aca="false">IF(B32="","",J32-MIN(G32,설정!C11))</f>
        <v/>
      </c>
      <c r="L32" s="18" t="str">
        <f aca="false">IF(B32="","",ROUND(K32*설정!C6,0))</f>
        <v/>
      </c>
      <c r="M32" s="18" t="str">
        <f aca="false">IF(B32="","",ROUND(K32*설정!C7,0))</f>
        <v/>
      </c>
      <c r="N32" s="18" t="str">
        <f aca="false">IF(B32="","",ROUND(M32*설정!C8,0))</f>
        <v/>
      </c>
      <c r="O32" s="18" t="str">
        <f aca="false">IF(B32="","",ROUND(K32*설정!C9,0))</f>
        <v/>
      </c>
      <c r="P32" s="18" t="str">
        <f aca="false">IF(B32="","",ROUND(K32*0.025,0))</f>
        <v/>
      </c>
      <c r="Q32" s="18" t="str">
        <f aca="false">IF(B32="","",ROUND(P32*0.1,0))</f>
        <v/>
      </c>
      <c r="R32" s="20" t="str">
        <f aca="false">IF(B32="","",SUM(L32:Q32))</f>
        <v/>
      </c>
      <c r="S32" s="21" t="str">
        <f aca="false">IF(B32="","",J32-R32)</f>
        <v/>
      </c>
    </row>
    <row r="33" customFormat="false" ht="15" hidden="false" customHeight="false" outlineLevel="0" collapsed="false">
      <c r="B33" s="22" t="str">
        <f aca="false">IF(직원정보!B32="","",직원정보!B32)</f>
        <v/>
      </c>
      <c r="C33" s="22" t="str">
        <f aca="false">IF(직원정보!C32="","",직원정보!C32)</f>
        <v/>
      </c>
      <c r="D33" s="22" t="str">
        <f aca="false">IF(직원정보!D32="","",직원정보!D32)</f>
        <v/>
      </c>
      <c r="E33" s="23" t="str">
        <f aca="false">IF(B33="","",직원정보!G32)</f>
        <v/>
      </c>
      <c r="F33" s="23" t="str">
        <f aca="false">IF(B33="","",직원정보!H32)</f>
        <v/>
      </c>
      <c r="G33" s="23" t="str">
        <f aca="false">IF(B33="","",직원정보!I32)</f>
        <v/>
      </c>
      <c r="H33" s="23" t="str">
        <f aca="false">IF(B33="","",직원정보!J32)</f>
        <v/>
      </c>
      <c r="I33" s="23" t="str">
        <f aca="false">IF(B33="","",직원정보!K32)</f>
        <v/>
      </c>
      <c r="J33" s="19" t="str">
        <f aca="false">IF(B33="","",SUM(E33:I33))</f>
        <v/>
      </c>
      <c r="K33" s="23" t="str">
        <f aca="false">IF(B33="","",J33-MIN(G33,설정!C11))</f>
        <v/>
      </c>
      <c r="L33" s="23" t="str">
        <f aca="false">IF(B33="","",ROUND(K33*설정!C6,0))</f>
        <v/>
      </c>
      <c r="M33" s="23" t="str">
        <f aca="false">IF(B33="","",ROUND(K33*설정!C7,0))</f>
        <v/>
      </c>
      <c r="N33" s="23" t="str">
        <f aca="false">IF(B33="","",ROUND(M33*설정!C8,0))</f>
        <v/>
      </c>
      <c r="O33" s="23" t="str">
        <f aca="false">IF(B33="","",ROUND(K33*설정!C9,0))</f>
        <v/>
      </c>
      <c r="P33" s="23" t="str">
        <f aca="false">IF(B33="","",ROUND(K33*0.025,0))</f>
        <v/>
      </c>
      <c r="Q33" s="23" t="str">
        <f aca="false">IF(B33="","",ROUND(P33*0.1,0))</f>
        <v/>
      </c>
      <c r="R33" s="20" t="str">
        <f aca="false">IF(B33="","",SUM(L33:Q33))</f>
        <v/>
      </c>
      <c r="S33" s="21" t="str">
        <f aca="false">IF(B33="","",J33-R33)</f>
        <v/>
      </c>
    </row>
    <row r="34" customFormat="false" ht="15" hidden="false" customHeight="false" outlineLevel="0" collapsed="false">
      <c r="B34" s="17" t="str">
        <f aca="false">IF(직원정보!B33="","",직원정보!B33)</f>
        <v/>
      </c>
      <c r="C34" s="17" t="str">
        <f aca="false">IF(직원정보!C33="","",직원정보!C33)</f>
        <v/>
      </c>
      <c r="D34" s="17" t="str">
        <f aca="false">IF(직원정보!D33="","",직원정보!D33)</f>
        <v/>
      </c>
      <c r="E34" s="18" t="str">
        <f aca="false">IF(B34="","",직원정보!G33)</f>
        <v/>
      </c>
      <c r="F34" s="18" t="str">
        <f aca="false">IF(B34="","",직원정보!H33)</f>
        <v/>
      </c>
      <c r="G34" s="18" t="str">
        <f aca="false">IF(B34="","",직원정보!I33)</f>
        <v/>
      </c>
      <c r="H34" s="18" t="str">
        <f aca="false">IF(B34="","",직원정보!J33)</f>
        <v/>
      </c>
      <c r="I34" s="18" t="str">
        <f aca="false">IF(B34="","",직원정보!K33)</f>
        <v/>
      </c>
      <c r="J34" s="19" t="str">
        <f aca="false">IF(B34="","",SUM(E34:I34))</f>
        <v/>
      </c>
      <c r="K34" s="18" t="str">
        <f aca="false">IF(B34="","",J34-MIN(G34,설정!C11))</f>
        <v/>
      </c>
      <c r="L34" s="18" t="str">
        <f aca="false">IF(B34="","",ROUND(K34*설정!C6,0))</f>
        <v/>
      </c>
      <c r="M34" s="18" t="str">
        <f aca="false">IF(B34="","",ROUND(K34*설정!C7,0))</f>
        <v/>
      </c>
      <c r="N34" s="18" t="str">
        <f aca="false">IF(B34="","",ROUND(M34*설정!C8,0))</f>
        <v/>
      </c>
      <c r="O34" s="18" t="str">
        <f aca="false">IF(B34="","",ROUND(K34*설정!C9,0))</f>
        <v/>
      </c>
      <c r="P34" s="18" t="str">
        <f aca="false">IF(B34="","",ROUND(K34*0.025,0))</f>
        <v/>
      </c>
      <c r="Q34" s="18" t="str">
        <f aca="false">IF(B34="","",ROUND(P34*0.1,0))</f>
        <v/>
      </c>
      <c r="R34" s="20" t="str">
        <f aca="false">IF(B34="","",SUM(L34:Q34))</f>
        <v/>
      </c>
      <c r="S34" s="21" t="str">
        <f aca="false">IF(B34="","",J34-R34)</f>
        <v/>
      </c>
    </row>
    <row r="35" customFormat="false" ht="15" hidden="false" customHeight="false" outlineLevel="0" collapsed="false">
      <c r="B35" s="22" t="str">
        <f aca="false">IF(직원정보!B34="","",직원정보!B34)</f>
        <v/>
      </c>
      <c r="C35" s="22" t="str">
        <f aca="false">IF(직원정보!C34="","",직원정보!C34)</f>
        <v/>
      </c>
      <c r="D35" s="22" t="str">
        <f aca="false">IF(직원정보!D34="","",직원정보!D34)</f>
        <v/>
      </c>
      <c r="E35" s="23" t="str">
        <f aca="false">IF(B35="","",직원정보!G34)</f>
        <v/>
      </c>
      <c r="F35" s="23" t="str">
        <f aca="false">IF(B35="","",직원정보!H34)</f>
        <v/>
      </c>
      <c r="G35" s="23" t="str">
        <f aca="false">IF(B35="","",직원정보!I34)</f>
        <v/>
      </c>
      <c r="H35" s="23" t="str">
        <f aca="false">IF(B35="","",직원정보!J34)</f>
        <v/>
      </c>
      <c r="I35" s="23" t="str">
        <f aca="false">IF(B35="","",직원정보!K34)</f>
        <v/>
      </c>
      <c r="J35" s="19" t="str">
        <f aca="false">IF(B35="","",SUM(E35:I35))</f>
        <v/>
      </c>
      <c r="K35" s="23" t="str">
        <f aca="false">IF(B35="","",J35-MIN(G35,설정!C11))</f>
        <v/>
      </c>
      <c r="L35" s="23" t="str">
        <f aca="false">IF(B35="","",ROUND(K35*설정!C6,0))</f>
        <v/>
      </c>
      <c r="M35" s="23" t="str">
        <f aca="false">IF(B35="","",ROUND(K35*설정!C7,0))</f>
        <v/>
      </c>
      <c r="N35" s="23" t="str">
        <f aca="false">IF(B35="","",ROUND(M35*설정!C8,0))</f>
        <v/>
      </c>
      <c r="O35" s="23" t="str">
        <f aca="false">IF(B35="","",ROUND(K35*설정!C9,0))</f>
        <v/>
      </c>
      <c r="P35" s="23" t="str">
        <f aca="false">IF(B35="","",ROUND(K35*0.025,0))</f>
        <v/>
      </c>
      <c r="Q35" s="23" t="str">
        <f aca="false">IF(B35="","",ROUND(P35*0.1,0))</f>
        <v/>
      </c>
      <c r="R35" s="20" t="str">
        <f aca="false">IF(B35="","",SUM(L35:Q35))</f>
        <v/>
      </c>
      <c r="S35" s="21" t="str">
        <f aca="false">IF(B35="","",J35-R35)</f>
        <v/>
      </c>
    </row>
    <row r="36" customFormat="false" ht="17.15" hidden="false" customHeight="true" outlineLevel="0" collapsed="false">
      <c r="B36" s="24" t="s">
        <v>49</v>
      </c>
      <c r="C36" s="24"/>
      <c r="D36" s="24"/>
      <c r="E36" s="25" t="n">
        <f aca="false">SUM(E6:E35)</f>
        <v>16300000</v>
      </c>
      <c r="F36" s="25" t="n">
        <f aca="false">SUM(F6:F35)</f>
        <v>700000</v>
      </c>
      <c r="G36" s="25" t="n">
        <f aca="false">SUM(G6:G35)</f>
        <v>1000000</v>
      </c>
      <c r="H36" s="25" t="n">
        <f aca="false">SUM(H6:H35)</f>
        <v>550000</v>
      </c>
      <c r="I36" s="25" t="n">
        <f aca="false">SUM(I6:I35)</f>
        <v>100000</v>
      </c>
      <c r="J36" s="25" t="n">
        <f aca="false">SUM(J6:J35)</f>
        <v>18650000</v>
      </c>
      <c r="K36" s="25" t="n">
        <f aca="false">SUM(K6:K35)</f>
        <v>17650000</v>
      </c>
      <c r="L36" s="25" t="n">
        <f aca="false">SUM(L6:L35)</f>
        <v>794250</v>
      </c>
      <c r="M36" s="25" t="n">
        <f aca="false">SUM(M6:M35)</f>
        <v>625693</v>
      </c>
      <c r="N36" s="25" t="n">
        <f aca="false">SUM(N6:N35)</f>
        <v>81027</v>
      </c>
      <c r="O36" s="25" t="n">
        <f aca="false">SUM(O6:O35)</f>
        <v>158850</v>
      </c>
      <c r="P36" s="25" t="n">
        <f aca="false">SUM(P6:P35)</f>
        <v>441250</v>
      </c>
      <c r="Q36" s="25" t="n">
        <f aca="false">SUM(Q6:Q35)</f>
        <v>44125</v>
      </c>
      <c r="R36" s="25" t="n">
        <f aca="false">SUM(R6:R35)</f>
        <v>2145195</v>
      </c>
      <c r="S36" s="25" t="n">
        <f aca="false">SUM(S6:S35)</f>
        <v>16504805</v>
      </c>
    </row>
  </sheetData>
  <mergeCells count="1">
    <mergeCell ref="B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6"/>
    <col collapsed="false" customWidth="true" hidden="false" outlineLevel="0" max="7" min="7" style="0" width="14"/>
  </cols>
  <sheetData>
    <row r="2" customFormat="false" ht="17.35" hidden="false" customHeight="false" outlineLevel="0" collapsed="false">
      <c r="B2" s="1" t="s">
        <v>50</v>
      </c>
    </row>
    <row r="4" customFormat="false" ht="15" hidden="false" customHeight="false" outlineLevel="0" collapsed="false">
      <c r="B4" s="26" t="s">
        <v>51</v>
      </c>
      <c r="C4" s="16" t="s">
        <v>13</v>
      </c>
      <c r="D4" s="27" t="s">
        <v>52</v>
      </c>
    </row>
    <row r="6" customFormat="false" ht="23.85" hidden="false" customHeight="true" outlineLevel="0" collapsed="false">
      <c r="B6" s="28" t="s">
        <v>53</v>
      </c>
      <c r="C6" s="28"/>
      <c r="D6" s="28"/>
      <c r="E6" s="28"/>
      <c r="F6" s="28"/>
      <c r="G6" s="28"/>
    </row>
    <row r="7" customFormat="false" ht="17.15" hidden="false" customHeight="false" outlineLevel="0" collapsed="false">
      <c r="B7" s="29" t="str">
        <f aca="false">설정!C15</f>
        <v>(주)OOO</v>
      </c>
      <c r="C7" s="29"/>
      <c r="D7" s="29"/>
      <c r="E7" s="29"/>
      <c r="F7" s="29"/>
      <c r="G7" s="29"/>
    </row>
    <row r="8" customFormat="false" ht="15" hidden="false" customHeight="true" outlineLevel="0" collapsed="false">
      <c r="B8" s="30" t="s">
        <v>54</v>
      </c>
      <c r="C8" s="30"/>
      <c r="D8" s="30"/>
      <c r="E8" s="30"/>
      <c r="F8" s="30"/>
      <c r="G8" s="30"/>
    </row>
    <row r="10" customFormat="false" ht="15" hidden="false" customHeight="false" outlineLevel="0" collapsed="false">
      <c r="B10" s="26" t="s">
        <v>2</v>
      </c>
      <c r="C10" s="17" t="str">
        <f aca="false">IFERROR(VLOOKUP(C4,급여계산!B6:S35,2,FALSE()),"")</f>
        <v>김민수</v>
      </c>
      <c r="D10" s="26" t="s">
        <v>3</v>
      </c>
      <c r="E10" s="17" t="str">
        <f aca="false">IFERROR(VLOOKUP(C4,급여계산!B6:S35,3,FALSE()),"")</f>
        <v>개발팀</v>
      </c>
      <c r="F10" s="26" t="s">
        <v>1</v>
      </c>
      <c r="G10" s="17" t="str">
        <f aca="false">C4</f>
        <v>E001</v>
      </c>
    </row>
    <row r="12" customFormat="false" ht="15" hidden="false" customHeight="true" outlineLevel="0" collapsed="false">
      <c r="B12" s="2" t="s">
        <v>55</v>
      </c>
      <c r="C12" s="2"/>
      <c r="D12" s="2"/>
      <c r="E12" s="2" t="s">
        <v>56</v>
      </c>
      <c r="F12" s="2"/>
      <c r="G12" s="2"/>
    </row>
    <row r="13" customFormat="false" ht="15" hidden="false" customHeight="false" outlineLevel="0" collapsed="false">
      <c r="B13" s="31" t="s">
        <v>6</v>
      </c>
      <c r="C13" s="31"/>
      <c r="D13" s="18" t="n">
        <f aca="false">IFERROR(VLOOKUP(C4,급여계산!B6:S35,4,FALSE()),0)</f>
        <v>3500000</v>
      </c>
      <c r="E13" s="31" t="s">
        <v>41</v>
      </c>
      <c r="F13" s="17"/>
      <c r="G13" s="18" t="n">
        <f aca="false">IFERROR(VLOOKUP(C4,급여계산!B6:S35,11,FALSE()),0)</f>
        <v>171000</v>
      </c>
    </row>
    <row r="14" customFormat="false" ht="15" hidden="false" customHeight="false" outlineLevel="0" collapsed="false">
      <c r="B14" s="31" t="s">
        <v>7</v>
      </c>
      <c r="C14" s="31"/>
      <c r="D14" s="18" t="n">
        <f aca="false">IFERROR(VLOOKUP(C4,급여계산!B6:S35,5,FALSE()),0)</f>
        <v>200000</v>
      </c>
      <c r="E14" s="31" t="s">
        <v>42</v>
      </c>
      <c r="F14" s="17"/>
      <c r="G14" s="18" t="n">
        <f aca="false">IFERROR(VLOOKUP(C4,급여계산!B6:S35,12,FALSE()),0)</f>
        <v>134710</v>
      </c>
    </row>
    <row r="15" customFormat="false" ht="15" hidden="false" customHeight="false" outlineLevel="0" collapsed="false">
      <c r="B15" s="31" t="s">
        <v>8</v>
      </c>
      <c r="C15" s="31"/>
      <c r="D15" s="18" t="n">
        <f aca="false">IFERROR(VLOOKUP(C4,급여계산!B6:S35,6,FALSE()),0)</f>
        <v>200000</v>
      </c>
      <c r="E15" s="31" t="s">
        <v>57</v>
      </c>
      <c r="F15" s="17"/>
      <c r="G15" s="18" t="n">
        <f aca="false">IFERROR(VLOOKUP(C4,급여계산!B6:S35,13,FALSE()),0)</f>
        <v>17445</v>
      </c>
    </row>
    <row r="16" customFormat="false" ht="15" hidden="false" customHeight="false" outlineLevel="0" collapsed="false">
      <c r="B16" s="31" t="s">
        <v>9</v>
      </c>
      <c r="C16" s="31"/>
      <c r="D16" s="18" t="n">
        <f aca="false">IFERROR(VLOOKUP(C4,급여계산!B6:S35,7,FALSE()),0)</f>
        <v>100000</v>
      </c>
      <c r="E16" s="31" t="s">
        <v>44</v>
      </c>
      <c r="F16" s="17"/>
      <c r="G16" s="18" t="n">
        <f aca="false">IFERROR(VLOOKUP(C4,급여계산!B6:S35,14,FALSE()),0)</f>
        <v>34200</v>
      </c>
    </row>
    <row r="17" customFormat="false" ht="15" hidden="false" customHeight="false" outlineLevel="0" collapsed="false">
      <c r="B17" s="31" t="s">
        <v>10</v>
      </c>
      <c r="C17" s="31"/>
      <c r="D17" s="18" t="n">
        <f aca="false">IFERROR(VLOOKUP(C4,급여계산!B6:S35,8,FALSE()),0)</f>
        <v>0</v>
      </c>
      <c r="E17" s="31" t="s">
        <v>45</v>
      </c>
      <c r="F17" s="17"/>
      <c r="G17" s="18" t="n">
        <f aca="false">IFERROR(VLOOKUP(C4,급여계산!B6:S35,15,FALSE()),0)</f>
        <v>95000</v>
      </c>
    </row>
    <row r="18" customFormat="false" ht="15" hidden="false" customHeight="false" outlineLevel="0" collapsed="false">
      <c r="E18" s="31" t="s">
        <v>46</v>
      </c>
      <c r="F18" s="17"/>
      <c r="G18" s="18" t="n">
        <f aca="false">IFERROR(VLOOKUP(C4,급여계산!B6:S35,16,FALSE()),0)</f>
        <v>9500</v>
      </c>
    </row>
    <row r="19" customFormat="false" ht="17.15" hidden="false" customHeight="true" outlineLevel="0" collapsed="false">
      <c r="B19" s="32" t="s">
        <v>39</v>
      </c>
      <c r="C19" s="32"/>
      <c r="D19" s="19" t="n">
        <f aca="false">SUM(D13:D17)</f>
        <v>4000000</v>
      </c>
      <c r="E19" s="33" t="s">
        <v>47</v>
      </c>
      <c r="F19" s="33"/>
      <c r="G19" s="20" t="n">
        <f aca="false">SUM(G13:G18)</f>
        <v>461855</v>
      </c>
    </row>
    <row r="21" customFormat="false" ht="21.6" hidden="false" customHeight="true" outlineLevel="0" collapsed="false">
      <c r="B21" s="34" t="s">
        <v>58</v>
      </c>
      <c r="C21" s="34"/>
      <c r="D21" s="34"/>
      <c r="E21" s="34"/>
      <c r="F21" s="35"/>
      <c r="G21" s="36" t="n">
        <f aca="false">D19-G19</f>
        <v>3538145</v>
      </c>
    </row>
    <row r="23" customFormat="false" ht="15" hidden="false" customHeight="false" outlineLevel="0" collapsed="false">
      <c r="B23" s="37" t="s">
        <v>59</v>
      </c>
      <c r="C23" s="31" t="str">
        <f aca="false">IFERROR(VLOOKUP(C4,직원정보!B5:M34,11,FALSE())&amp;" "&amp;VLOOKUP(C4,직원정보!B5:M34,12,FALSE()),"")</f>
        <v>국민은행 000-00-0000-000</v>
      </c>
      <c r="D23" s="31"/>
      <c r="E23" s="31"/>
      <c r="F23" s="31"/>
      <c r="G23" s="31"/>
    </row>
    <row r="25" customFormat="false" ht="15" hidden="false" customHeight="true" outlineLevel="0" collapsed="false">
      <c r="B25" s="30" t="s">
        <v>60</v>
      </c>
      <c r="C25" s="30"/>
      <c r="D25" s="30"/>
      <c r="E25" s="30"/>
      <c r="F25" s="30"/>
      <c r="G25" s="30"/>
    </row>
    <row r="27" customFormat="false" ht="15" hidden="false" customHeight="false" outlineLevel="0" collapsed="false">
      <c r="E27" s="38" t="str">
        <f aca="false">설정!C15</f>
        <v>(주)OOO</v>
      </c>
      <c r="F27" s="38"/>
      <c r="G27" s="38"/>
    </row>
  </sheetData>
  <mergeCells count="15">
    <mergeCell ref="B6:G6"/>
    <mergeCell ref="B7:G7"/>
    <mergeCell ref="B8:G8"/>
    <mergeCell ref="B12:D12"/>
    <mergeCell ref="E12:G12"/>
    <mergeCell ref="B13:C13"/>
    <mergeCell ref="B14:C14"/>
    <mergeCell ref="B15:C15"/>
    <mergeCell ref="B16:C16"/>
    <mergeCell ref="B17:C17"/>
    <mergeCell ref="B19:C19"/>
    <mergeCell ref="B21:E21"/>
    <mergeCell ref="C23:G23"/>
    <mergeCell ref="B25:G25"/>
    <mergeCell ref="E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5" min="3" style="0" width="16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" t="s">
        <v>61</v>
      </c>
    </row>
    <row r="4" customFormat="false" ht="15" hidden="false" customHeight="false" outlineLevel="0" collapsed="false">
      <c r="B4" s="2" t="s">
        <v>62</v>
      </c>
      <c r="C4" s="2" t="s">
        <v>39</v>
      </c>
      <c r="D4" s="2" t="s">
        <v>63</v>
      </c>
      <c r="E4" s="2" t="s">
        <v>64</v>
      </c>
      <c r="F4" s="2" t="s">
        <v>65</v>
      </c>
    </row>
    <row r="5" customFormat="false" ht="15" hidden="false" customHeight="false" outlineLevel="0" collapsed="false">
      <c r="B5" s="17" t="s">
        <v>66</v>
      </c>
      <c r="C5" s="18" t="n">
        <v>0</v>
      </c>
      <c r="D5" s="18" t="n">
        <v>0</v>
      </c>
      <c r="E5" s="18" t="n">
        <v>0</v>
      </c>
      <c r="F5" s="17" t="n">
        <v>0</v>
      </c>
    </row>
    <row r="6" customFormat="false" ht="15" hidden="false" customHeight="false" outlineLevel="0" collapsed="false">
      <c r="B6" s="22" t="s">
        <v>67</v>
      </c>
      <c r="C6" s="23" t="n">
        <v>0</v>
      </c>
      <c r="D6" s="23" t="n">
        <v>0</v>
      </c>
      <c r="E6" s="23" t="n">
        <v>0</v>
      </c>
      <c r="F6" s="22" t="n">
        <v>0</v>
      </c>
    </row>
    <row r="7" customFormat="false" ht="15" hidden="false" customHeight="false" outlineLevel="0" collapsed="false">
      <c r="B7" s="17" t="s">
        <v>68</v>
      </c>
      <c r="C7" s="18" t="n">
        <f aca="false">급여계산!J36</f>
        <v>18650000</v>
      </c>
      <c r="D7" s="18" t="n">
        <f aca="false">급여계산!R36</f>
        <v>2145195</v>
      </c>
      <c r="E7" s="18" t="n">
        <f aca="false">급여계산!S36</f>
        <v>16504805</v>
      </c>
      <c r="F7" s="17" t="n">
        <f aca="false">COUNTA(급여계산!B6:B35)</f>
        <v>30</v>
      </c>
    </row>
    <row r="8" customFormat="false" ht="15" hidden="false" customHeight="false" outlineLevel="0" collapsed="false">
      <c r="B8" s="22" t="s">
        <v>69</v>
      </c>
      <c r="C8" s="23" t="n">
        <v>0</v>
      </c>
      <c r="D8" s="23" t="n">
        <v>0</v>
      </c>
      <c r="E8" s="23" t="n">
        <v>0</v>
      </c>
      <c r="F8" s="22" t="n">
        <v>0</v>
      </c>
    </row>
    <row r="9" customFormat="false" ht="15" hidden="false" customHeight="false" outlineLevel="0" collapsed="false">
      <c r="B9" s="17" t="s">
        <v>70</v>
      </c>
      <c r="C9" s="18" t="n">
        <v>0</v>
      </c>
      <c r="D9" s="18" t="n">
        <v>0</v>
      </c>
      <c r="E9" s="18" t="n">
        <v>0</v>
      </c>
      <c r="F9" s="17" t="n">
        <v>0</v>
      </c>
    </row>
    <row r="10" customFormat="false" ht="15" hidden="false" customHeight="false" outlineLevel="0" collapsed="false">
      <c r="B10" s="22" t="s">
        <v>71</v>
      </c>
      <c r="C10" s="23" t="n">
        <v>0</v>
      </c>
      <c r="D10" s="23" t="n">
        <v>0</v>
      </c>
      <c r="E10" s="23" t="n">
        <v>0</v>
      </c>
      <c r="F10" s="22" t="n">
        <v>0</v>
      </c>
    </row>
    <row r="11" customFormat="false" ht="15" hidden="false" customHeight="false" outlineLevel="0" collapsed="false">
      <c r="B11" s="17" t="s">
        <v>72</v>
      </c>
      <c r="C11" s="18" t="n">
        <v>0</v>
      </c>
      <c r="D11" s="18" t="n">
        <v>0</v>
      </c>
      <c r="E11" s="18" t="n">
        <v>0</v>
      </c>
      <c r="F11" s="17" t="n">
        <v>0</v>
      </c>
    </row>
    <row r="12" customFormat="false" ht="15" hidden="false" customHeight="false" outlineLevel="0" collapsed="false">
      <c r="B12" s="22" t="s">
        <v>73</v>
      </c>
      <c r="C12" s="23" t="n">
        <v>0</v>
      </c>
      <c r="D12" s="23" t="n">
        <v>0</v>
      </c>
      <c r="E12" s="23" t="n">
        <v>0</v>
      </c>
      <c r="F12" s="22" t="n">
        <v>0</v>
      </c>
    </row>
    <row r="13" customFormat="false" ht="15" hidden="false" customHeight="false" outlineLevel="0" collapsed="false">
      <c r="B13" s="17" t="s">
        <v>74</v>
      </c>
      <c r="C13" s="18" t="n">
        <v>0</v>
      </c>
      <c r="D13" s="18" t="n">
        <v>0</v>
      </c>
      <c r="E13" s="18" t="n">
        <v>0</v>
      </c>
      <c r="F13" s="17" t="n">
        <v>0</v>
      </c>
    </row>
    <row r="14" customFormat="false" ht="15" hidden="false" customHeight="false" outlineLevel="0" collapsed="false">
      <c r="B14" s="22" t="s">
        <v>75</v>
      </c>
      <c r="C14" s="23" t="n">
        <v>0</v>
      </c>
      <c r="D14" s="23" t="n">
        <v>0</v>
      </c>
      <c r="E14" s="23" t="n">
        <v>0</v>
      </c>
      <c r="F14" s="22" t="n">
        <v>0</v>
      </c>
    </row>
    <row r="15" customFormat="false" ht="15" hidden="false" customHeight="false" outlineLevel="0" collapsed="false">
      <c r="B15" s="17" t="s">
        <v>76</v>
      </c>
      <c r="C15" s="18" t="n">
        <v>0</v>
      </c>
      <c r="D15" s="18" t="n">
        <v>0</v>
      </c>
      <c r="E15" s="18" t="n">
        <v>0</v>
      </c>
      <c r="F15" s="17" t="n">
        <v>0</v>
      </c>
    </row>
    <row r="16" customFormat="false" ht="15" hidden="false" customHeight="false" outlineLevel="0" collapsed="false">
      <c r="B16" s="22" t="s">
        <v>77</v>
      </c>
      <c r="C16" s="23" t="n">
        <v>0</v>
      </c>
      <c r="D16" s="23" t="n">
        <v>0</v>
      </c>
      <c r="E16" s="23" t="n">
        <v>0</v>
      </c>
      <c r="F16" s="22" t="n">
        <v>0</v>
      </c>
    </row>
    <row r="17" customFormat="false" ht="32.8" hidden="false" customHeight="false" outlineLevel="0" collapsed="false">
      <c r="B17" s="24" t="s">
        <v>78</v>
      </c>
      <c r="C17" s="25" t="n">
        <f aca="false">SUM(C5:C16)</f>
        <v>18650000</v>
      </c>
      <c r="D17" s="25" t="n">
        <f aca="false">SUM(D5:D16)</f>
        <v>2145195</v>
      </c>
      <c r="E17" s="25" t="n">
        <f aca="false">SUM(E5:E16)</f>
        <v>16504805</v>
      </c>
      <c r="F17" s="3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9" min="7" style="0" width="14"/>
    <col collapsed="false" customWidth="true" hidden="false" outlineLevel="0" max="10" min="10" style="0" width="12"/>
    <col collapsed="false" customWidth="true" hidden="false" outlineLevel="0" max="11" min="11" style="0" width="14"/>
  </cols>
  <sheetData>
    <row r="2" customFormat="false" ht="17.35" hidden="false" customHeight="false" outlineLevel="0" collapsed="false">
      <c r="B2" s="1" t="s">
        <v>79</v>
      </c>
    </row>
    <row r="3" customFormat="false" ht="15" hidden="false" customHeight="false" outlineLevel="0" collapsed="false">
      <c r="B3" s="27" t="s">
        <v>80</v>
      </c>
    </row>
    <row r="5" customFormat="false" ht="26.85" hidden="false" customHeight="false" outlineLevel="0" collapsed="false">
      <c r="B5" s="2" t="s">
        <v>2</v>
      </c>
      <c r="C5" s="2" t="s">
        <v>81</v>
      </c>
      <c r="D5" s="2" t="s">
        <v>82</v>
      </c>
      <c r="E5" s="2" t="s">
        <v>83</v>
      </c>
      <c r="F5" s="2" t="s">
        <v>84</v>
      </c>
      <c r="G5" s="2" t="s">
        <v>85</v>
      </c>
      <c r="H5" s="2" t="s">
        <v>86</v>
      </c>
      <c r="I5" s="2" t="s">
        <v>87</v>
      </c>
      <c r="J5" s="2" t="s">
        <v>88</v>
      </c>
      <c r="K5" s="2" t="s">
        <v>89</v>
      </c>
    </row>
    <row r="6" customFormat="false" ht="17.15" hidden="false" customHeight="false" outlineLevel="0" collapsed="false">
      <c r="B6" s="4" t="s">
        <v>90</v>
      </c>
      <c r="C6" s="3" t="s">
        <v>91</v>
      </c>
      <c r="D6" s="4" t="s">
        <v>92</v>
      </c>
      <c r="E6" s="6" t="n">
        <v>2000000</v>
      </c>
      <c r="F6" s="18" t="n">
        <f aca="false">IF(E6="","",ROUND(E6*0.03,0))</f>
        <v>60000</v>
      </c>
      <c r="G6" s="18" t="n">
        <f aca="false">IF(E6="","",ROUND(E6*0.003,0))</f>
        <v>6000</v>
      </c>
      <c r="H6" s="39" t="n">
        <f aca="false">IF(E6="","",F6+G6)</f>
        <v>66000</v>
      </c>
      <c r="I6" s="40" t="n">
        <f aca="false">IF(E6="","",E6-H6)</f>
        <v>1934000</v>
      </c>
      <c r="J6" s="41" t="n">
        <v>46096</v>
      </c>
      <c r="K6" s="8"/>
    </row>
    <row r="7" customFormat="false" ht="17.15" hidden="false" customHeight="false" outlineLevel="0" collapsed="false">
      <c r="B7" s="10" t="s">
        <v>93</v>
      </c>
      <c r="C7" s="9" t="s">
        <v>94</v>
      </c>
      <c r="D7" s="10" t="s">
        <v>95</v>
      </c>
      <c r="E7" s="12" t="n">
        <v>5000000</v>
      </c>
      <c r="F7" s="23" t="n">
        <f aca="false">IF(E7="","",ROUND(E7*0.03,0))</f>
        <v>150000</v>
      </c>
      <c r="G7" s="23" t="n">
        <f aca="false">IF(E7="","",ROUND(E7*0.003,0))</f>
        <v>15000</v>
      </c>
      <c r="H7" s="42" t="n">
        <f aca="false">IF(E7="","",F7+G7)</f>
        <v>165000</v>
      </c>
      <c r="I7" s="43" t="n">
        <f aca="false">IF(E7="","",E7-H7)</f>
        <v>4835000</v>
      </c>
      <c r="J7" s="44" t="n">
        <v>46101</v>
      </c>
      <c r="K7" s="14"/>
    </row>
    <row r="8" customFormat="false" ht="15" hidden="false" customHeight="false" outlineLevel="0" collapsed="false">
      <c r="B8" s="3"/>
      <c r="C8" s="3"/>
      <c r="D8" s="3"/>
      <c r="E8" s="8"/>
      <c r="F8" s="18" t="str">
        <f aca="false">IF(E8="","",ROUND(E8*0.03,0))</f>
        <v/>
      </c>
      <c r="G8" s="18" t="str">
        <f aca="false">IF(E8="","",ROUND(E8*0.003,0))</f>
        <v/>
      </c>
      <c r="H8" s="39" t="str">
        <f aca="false">IF(E8="","",F8+G8)</f>
        <v/>
      </c>
      <c r="I8" s="40" t="str">
        <f aca="false">IF(E8="","",E8-H8)</f>
        <v/>
      </c>
      <c r="J8" s="8"/>
      <c r="K8" s="8"/>
    </row>
    <row r="9" customFormat="false" ht="15" hidden="false" customHeight="false" outlineLevel="0" collapsed="false">
      <c r="B9" s="9"/>
      <c r="C9" s="9"/>
      <c r="D9" s="9"/>
      <c r="E9" s="14"/>
      <c r="F9" s="23" t="str">
        <f aca="false">IF(E9="","",ROUND(E9*0.03,0))</f>
        <v/>
      </c>
      <c r="G9" s="23" t="str">
        <f aca="false">IF(E9="","",ROUND(E9*0.003,0))</f>
        <v/>
      </c>
      <c r="H9" s="42" t="str">
        <f aca="false">IF(E9="","",F9+G9)</f>
        <v/>
      </c>
      <c r="I9" s="43" t="str">
        <f aca="false">IF(E9="","",E9-H9)</f>
        <v/>
      </c>
      <c r="J9" s="14"/>
      <c r="K9" s="14"/>
    </row>
    <row r="10" customFormat="false" ht="15" hidden="false" customHeight="false" outlineLevel="0" collapsed="false">
      <c r="B10" s="3"/>
      <c r="C10" s="3"/>
      <c r="D10" s="3"/>
      <c r="E10" s="8"/>
      <c r="F10" s="18" t="str">
        <f aca="false">IF(E10="","",ROUND(E10*0.03,0))</f>
        <v/>
      </c>
      <c r="G10" s="18" t="str">
        <f aca="false">IF(E10="","",ROUND(E10*0.003,0))</f>
        <v/>
      </c>
      <c r="H10" s="39" t="str">
        <f aca="false">IF(E10="","",F10+G10)</f>
        <v/>
      </c>
      <c r="I10" s="40" t="str">
        <f aca="false">IF(E10="","",E10-H10)</f>
        <v/>
      </c>
      <c r="J10" s="8"/>
      <c r="K10" s="8"/>
    </row>
    <row r="11" customFormat="false" ht="15" hidden="false" customHeight="false" outlineLevel="0" collapsed="false">
      <c r="B11" s="9"/>
      <c r="C11" s="9"/>
      <c r="D11" s="9"/>
      <c r="E11" s="14"/>
      <c r="F11" s="23" t="str">
        <f aca="false">IF(E11="","",ROUND(E11*0.03,0))</f>
        <v/>
      </c>
      <c r="G11" s="23" t="str">
        <f aca="false">IF(E11="","",ROUND(E11*0.003,0))</f>
        <v/>
      </c>
      <c r="H11" s="42" t="str">
        <f aca="false">IF(E11="","",F11+G11)</f>
        <v/>
      </c>
      <c r="I11" s="43" t="str">
        <f aca="false">IF(E11="","",E11-H11)</f>
        <v/>
      </c>
      <c r="J11" s="14"/>
      <c r="K11" s="14"/>
    </row>
    <row r="12" customFormat="false" ht="15" hidden="false" customHeight="false" outlineLevel="0" collapsed="false">
      <c r="B12" s="3"/>
      <c r="C12" s="3"/>
      <c r="D12" s="3"/>
      <c r="E12" s="8"/>
      <c r="F12" s="18" t="str">
        <f aca="false">IF(E12="","",ROUND(E12*0.03,0))</f>
        <v/>
      </c>
      <c r="G12" s="18" t="str">
        <f aca="false">IF(E12="","",ROUND(E12*0.003,0))</f>
        <v/>
      </c>
      <c r="H12" s="39" t="str">
        <f aca="false">IF(E12="","",F12+G12)</f>
        <v/>
      </c>
      <c r="I12" s="40" t="str">
        <f aca="false">IF(E12="","",E12-H12)</f>
        <v/>
      </c>
      <c r="J12" s="8"/>
      <c r="K12" s="8"/>
    </row>
    <row r="13" customFormat="false" ht="15" hidden="false" customHeight="false" outlineLevel="0" collapsed="false">
      <c r="B13" s="9"/>
      <c r="C13" s="9"/>
      <c r="D13" s="9"/>
      <c r="E13" s="14"/>
      <c r="F13" s="23" t="str">
        <f aca="false">IF(E13="","",ROUND(E13*0.03,0))</f>
        <v/>
      </c>
      <c r="G13" s="23" t="str">
        <f aca="false">IF(E13="","",ROUND(E13*0.003,0))</f>
        <v/>
      </c>
      <c r="H13" s="42" t="str">
        <f aca="false">IF(E13="","",F13+G13)</f>
        <v/>
      </c>
      <c r="I13" s="43" t="str">
        <f aca="false">IF(E13="","",E13-H13)</f>
        <v/>
      </c>
      <c r="J13" s="14"/>
      <c r="K13" s="14"/>
    </row>
    <row r="14" customFormat="false" ht="15" hidden="false" customHeight="false" outlineLevel="0" collapsed="false">
      <c r="B14" s="3"/>
      <c r="C14" s="3"/>
      <c r="D14" s="3"/>
      <c r="E14" s="8"/>
      <c r="F14" s="18" t="str">
        <f aca="false">IF(E14="","",ROUND(E14*0.03,0))</f>
        <v/>
      </c>
      <c r="G14" s="18" t="str">
        <f aca="false">IF(E14="","",ROUND(E14*0.003,0))</f>
        <v/>
      </c>
      <c r="H14" s="39" t="str">
        <f aca="false">IF(E14="","",F14+G14)</f>
        <v/>
      </c>
      <c r="I14" s="40" t="str">
        <f aca="false">IF(E14="","",E14-H14)</f>
        <v/>
      </c>
      <c r="J14" s="8"/>
      <c r="K14" s="8"/>
    </row>
    <row r="15" customFormat="false" ht="15" hidden="false" customHeight="false" outlineLevel="0" collapsed="false">
      <c r="B15" s="9"/>
      <c r="C15" s="9"/>
      <c r="D15" s="9"/>
      <c r="E15" s="14"/>
      <c r="F15" s="23" t="str">
        <f aca="false">IF(E15="","",ROUND(E15*0.03,0))</f>
        <v/>
      </c>
      <c r="G15" s="23" t="str">
        <f aca="false">IF(E15="","",ROUND(E15*0.003,0))</f>
        <v/>
      </c>
      <c r="H15" s="42" t="str">
        <f aca="false">IF(E15="","",F15+G15)</f>
        <v/>
      </c>
      <c r="I15" s="43" t="str">
        <f aca="false">IF(E15="","",E15-H15)</f>
        <v/>
      </c>
      <c r="J15" s="14"/>
      <c r="K15" s="14"/>
    </row>
    <row r="16" customFormat="false" ht="15" hidden="false" customHeight="false" outlineLevel="0" collapsed="false">
      <c r="B16" s="3"/>
      <c r="C16" s="3"/>
      <c r="D16" s="3"/>
      <c r="E16" s="8"/>
      <c r="F16" s="18" t="str">
        <f aca="false">IF(E16="","",ROUND(E16*0.03,0))</f>
        <v/>
      </c>
      <c r="G16" s="18" t="str">
        <f aca="false">IF(E16="","",ROUND(E16*0.003,0))</f>
        <v/>
      </c>
      <c r="H16" s="39" t="str">
        <f aca="false">IF(E16="","",F16+G16)</f>
        <v/>
      </c>
      <c r="I16" s="40" t="str">
        <f aca="false">IF(E16="","",E16-H16)</f>
        <v/>
      </c>
      <c r="J16" s="8"/>
      <c r="K16" s="8"/>
    </row>
    <row r="17" customFormat="false" ht="15" hidden="false" customHeight="false" outlineLevel="0" collapsed="false">
      <c r="B17" s="9"/>
      <c r="C17" s="9"/>
      <c r="D17" s="9"/>
      <c r="E17" s="14"/>
      <c r="F17" s="23" t="str">
        <f aca="false">IF(E17="","",ROUND(E17*0.03,0))</f>
        <v/>
      </c>
      <c r="G17" s="23" t="str">
        <f aca="false">IF(E17="","",ROUND(E17*0.003,0))</f>
        <v/>
      </c>
      <c r="H17" s="42" t="str">
        <f aca="false">IF(E17="","",F17+G17)</f>
        <v/>
      </c>
      <c r="I17" s="43" t="str">
        <f aca="false">IF(E17="","",E17-H17)</f>
        <v/>
      </c>
      <c r="J17" s="14"/>
      <c r="K17" s="14"/>
    </row>
    <row r="18" customFormat="false" ht="15" hidden="false" customHeight="false" outlineLevel="0" collapsed="false">
      <c r="B18" s="3"/>
      <c r="C18" s="3"/>
      <c r="D18" s="3"/>
      <c r="E18" s="8"/>
      <c r="F18" s="18" t="str">
        <f aca="false">IF(E18="","",ROUND(E18*0.03,0))</f>
        <v/>
      </c>
      <c r="G18" s="18" t="str">
        <f aca="false">IF(E18="","",ROUND(E18*0.003,0))</f>
        <v/>
      </c>
      <c r="H18" s="39" t="str">
        <f aca="false">IF(E18="","",F18+G18)</f>
        <v/>
      </c>
      <c r="I18" s="40" t="str">
        <f aca="false">IF(E18="","",E18-H18)</f>
        <v/>
      </c>
      <c r="J18" s="8"/>
      <c r="K18" s="8"/>
    </row>
    <row r="19" customFormat="false" ht="15" hidden="false" customHeight="false" outlineLevel="0" collapsed="false">
      <c r="B19" s="9"/>
      <c r="C19" s="9"/>
      <c r="D19" s="9"/>
      <c r="E19" s="14"/>
      <c r="F19" s="23" t="str">
        <f aca="false">IF(E19="","",ROUND(E19*0.03,0))</f>
        <v/>
      </c>
      <c r="G19" s="23" t="str">
        <f aca="false">IF(E19="","",ROUND(E19*0.003,0))</f>
        <v/>
      </c>
      <c r="H19" s="42" t="str">
        <f aca="false">IF(E19="","",F19+G19)</f>
        <v/>
      </c>
      <c r="I19" s="43" t="str">
        <f aca="false">IF(E19="","",E19-H19)</f>
        <v/>
      </c>
      <c r="J19" s="14"/>
      <c r="K19" s="14"/>
    </row>
    <row r="20" customFormat="false" ht="15" hidden="false" customHeight="false" outlineLevel="0" collapsed="false">
      <c r="B20" s="3"/>
      <c r="C20" s="3"/>
      <c r="D20" s="3"/>
      <c r="E20" s="8"/>
      <c r="F20" s="18" t="str">
        <f aca="false">IF(E20="","",ROUND(E20*0.03,0))</f>
        <v/>
      </c>
      <c r="G20" s="18" t="str">
        <f aca="false">IF(E20="","",ROUND(E20*0.003,0))</f>
        <v/>
      </c>
      <c r="H20" s="39" t="str">
        <f aca="false">IF(E20="","",F20+G20)</f>
        <v/>
      </c>
      <c r="I20" s="40" t="str">
        <f aca="false">IF(E20="","",E20-H20)</f>
        <v/>
      </c>
      <c r="J20" s="8"/>
      <c r="K20" s="8"/>
    </row>
    <row r="21" customFormat="false" ht="15" hidden="false" customHeight="false" outlineLevel="0" collapsed="false">
      <c r="B21" s="9"/>
      <c r="C21" s="9"/>
      <c r="D21" s="9"/>
      <c r="E21" s="14"/>
      <c r="F21" s="23" t="str">
        <f aca="false">IF(E21="","",ROUND(E21*0.03,0))</f>
        <v/>
      </c>
      <c r="G21" s="23" t="str">
        <f aca="false">IF(E21="","",ROUND(E21*0.003,0))</f>
        <v/>
      </c>
      <c r="H21" s="42" t="str">
        <f aca="false">IF(E21="","",F21+G21)</f>
        <v/>
      </c>
      <c r="I21" s="43" t="str">
        <f aca="false">IF(E21="","",E21-H21)</f>
        <v/>
      </c>
      <c r="J21" s="14"/>
      <c r="K21" s="14"/>
    </row>
    <row r="22" customFormat="false" ht="15" hidden="false" customHeight="false" outlineLevel="0" collapsed="false">
      <c r="B22" s="3"/>
      <c r="C22" s="3"/>
      <c r="D22" s="3"/>
      <c r="E22" s="8"/>
      <c r="F22" s="18" t="str">
        <f aca="false">IF(E22="","",ROUND(E22*0.03,0))</f>
        <v/>
      </c>
      <c r="G22" s="18" t="str">
        <f aca="false">IF(E22="","",ROUND(E22*0.003,0))</f>
        <v/>
      </c>
      <c r="H22" s="39" t="str">
        <f aca="false">IF(E22="","",F22+G22)</f>
        <v/>
      </c>
      <c r="I22" s="40" t="str">
        <f aca="false">IF(E22="","",E22-H22)</f>
        <v/>
      </c>
      <c r="J22" s="8"/>
      <c r="K22" s="8"/>
    </row>
    <row r="23" customFormat="false" ht="15" hidden="false" customHeight="false" outlineLevel="0" collapsed="false">
      <c r="B23" s="9"/>
      <c r="C23" s="9"/>
      <c r="D23" s="9"/>
      <c r="E23" s="14"/>
      <c r="F23" s="23" t="str">
        <f aca="false">IF(E23="","",ROUND(E23*0.03,0))</f>
        <v/>
      </c>
      <c r="G23" s="23" t="str">
        <f aca="false">IF(E23="","",ROUND(E23*0.003,0))</f>
        <v/>
      </c>
      <c r="H23" s="42" t="str">
        <f aca="false">IF(E23="","",F23+G23)</f>
        <v/>
      </c>
      <c r="I23" s="43" t="str">
        <f aca="false">IF(E23="","",E23-H23)</f>
        <v/>
      </c>
      <c r="J23" s="14"/>
      <c r="K23" s="14"/>
    </row>
    <row r="24" customFormat="false" ht="15" hidden="false" customHeight="false" outlineLevel="0" collapsed="false">
      <c r="B24" s="3"/>
      <c r="C24" s="3"/>
      <c r="D24" s="3"/>
      <c r="E24" s="8"/>
      <c r="F24" s="18" t="str">
        <f aca="false">IF(E24="","",ROUND(E24*0.03,0))</f>
        <v/>
      </c>
      <c r="G24" s="18" t="str">
        <f aca="false">IF(E24="","",ROUND(E24*0.003,0))</f>
        <v/>
      </c>
      <c r="H24" s="39" t="str">
        <f aca="false">IF(E24="","",F24+G24)</f>
        <v/>
      </c>
      <c r="I24" s="40" t="str">
        <f aca="false">IF(E24="","",E24-H24)</f>
        <v/>
      </c>
      <c r="J24" s="8"/>
      <c r="K24" s="8"/>
    </row>
    <row r="25" customFormat="false" ht="15" hidden="false" customHeight="false" outlineLevel="0" collapsed="false">
      <c r="B25" s="9"/>
      <c r="C25" s="9"/>
      <c r="D25" s="9"/>
      <c r="E25" s="14"/>
      <c r="F25" s="23" t="str">
        <f aca="false">IF(E25="","",ROUND(E25*0.03,0))</f>
        <v/>
      </c>
      <c r="G25" s="23" t="str">
        <f aca="false">IF(E25="","",ROUND(E25*0.003,0))</f>
        <v/>
      </c>
      <c r="H25" s="42" t="str">
        <f aca="false">IF(E25="","",F25+G25)</f>
        <v/>
      </c>
      <c r="I25" s="43" t="str">
        <f aca="false">IF(E25="","",E25-H25)</f>
        <v/>
      </c>
      <c r="J25" s="14"/>
      <c r="K25" s="14"/>
    </row>
    <row r="26" customFormat="false" ht="15" hidden="false" customHeight="false" outlineLevel="0" collapsed="false">
      <c r="B26" s="3"/>
      <c r="C26" s="3"/>
      <c r="D26" s="3"/>
      <c r="E26" s="8"/>
      <c r="F26" s="18" t="str">
        <f aca="false">IF(E26="","",ROUND(E26*0.03,0))</f>
        <v/>
      </c>
      <c r="G26" s="18" t="str">
        <f aca="false">IF(E26="","",ROUND(E26*0.003,0))</f>
        <v/>
      </c>
      <c r="H26" s="39" t="str">
        <f aca="false">IF(E26="","",F26+G26)</f>
        <v/>
      </c>
      <c r="I26" s="40" t="str">
        <f aca="false">IF(E26="","",E26-H26)</f>
        <v/>
      </c>
      <c r="J26" s="8"/>
      <c r="K26" s="8"/>
    </row>
    <row r="27" customFormat="false" ht="15" hidden="false" customHeight="false" outlineLevel="0" collapsed="false">
      <c r="B27" s="9"/>
      <c r="C27" s="9"/>
      <c r="D27" s="9"/>
      <c r="E27" s="14"/>
      <c r="F27" s="23" t="str">
        <f aca="false">IF(E27="","",ROUND(E27*0.03,0))</f>
        <v/>
      </c>
      <c r="G27" s="23" t="str">
        <f aca="false">IF(E27="","",ROUND(E27*0.003,0))</f>
        <v/>
      </c>
      <c r="H27" s="42" t="str">
        <f aca="false">IF(E27="","",F27+G27)</f>
        <v/>
      </c>
      <c r="I27" s="43" t="str">
        <f aca="false">IF(E27="","",E27-H27)</f>
        <v/>
      </c>
      <c r="J27" s="14"/>
      <c r="K27" s="14"/>
    </row>
    <row r="28" customFormat="false" ht="15" hidden="false" customHeight="false" outlineLevel="0" collapsed="false">
      <c r="B28" s="3"/>
      <c r="C28" s="3"/>
      <c r="D28" s="3"/>
      <c r="E28" s="8"/>
      <c r="F28" s="18" t="str">
        <f aca="false">IF(E28="","",ROUND(E28*0.03,0))</f>
        <v/>
      </c>
      <c r="G28" s="18" t="str">
        <f aca="false">IF(E28="","",ROUND(E28*0.003,0))</f>
        <v/>
      </c>
      <c r="H28" s="39" t="str">
        <f aca="false">IF(E28="","",F28+G28)</f>
        <v/>
      </c>
      <c r="I28" s="40" t="str">
        <f aca="false">IF(E28="","",E28-H28)</f>
        <v/>
      </c>
      <c r="J28" s="8"/>
      <c r="K28" s="8"/>
    </row>
    <row r="29" customFormat="false" ht="15" hidden="false" customHeight="false" outlineLevel="0" collapsed="false">
      <c r="B29" s="9"/>
      <c r="C29" s="9"/>
      <c r="D29" s="9"/>
      <c r="E29" s="14"/>
      <c r="F29" s="23" t="str">
        <f aca="false">IF(E29="","",ROUND(E29*0.03,0))</f>
        <v/>
      </c>
      <c r="G29" s="23" t="str">
        <f aca="false">IF(E29="","",ROUND(E29*0.003,0))</f>
        <v/>
      </c>
      <c r="H29" s="42" t="str">
        <f aca="false">IF(E29="","",F29+G29)</f>
        <v/>
      </c>
      <c r="I29" s="43" t="str">
        <f aca="false">IF(E29="","",E29-H29)</f>
        <v/>
      </c>
      <c r="J29" s="14"/>
      <c r="K29" s="14"/>
    </row>
    <row r="30" customFormat="false" ht="15" hidden="false" customHeight="false" outlineLevel="0" collapsed="false">
      <c r="B30" s="3"/>
      <c r="C30" s="3"/>
      <c r="D30" s="3"/>
      <c r="E30" s="8"/>
      <c r="F30" s="18" t="str">
        <f aca="false">IF(E30="","",ROUND(E30*0.03,0))</f>
        <v/>
      </c>
      <c r="G30" s="18" t="str">
        <f aca="false">IF(E30="","",ROUND(E30*0.003,0))</f>
        <v/>
      </c>
      <c r="H30" s="39" t="str">
        <f aca="false">IF(E30="","",F30+G30)</f>
        <v/>
      </c>
      <c r="I30" s="40" t="str">
        <f aca="false">IF(E30="","",E30-H30)</f>
        <v/>
      </c>
      <c r="J30" s="8"/>
      <c r="K30" s="8"/>
    </row>
    <row r="31" customFormat="false" ht="15" hidden="false" customHeight="false" outlineLevel="0" collapsed="false">
      <c r="B31" s="9"/>
      <c r="C31" s="9"/>
      <c r="D31" s="9"/>
      <c r="E31" s="14"/>
      <c r="F31" s="23" t="str">
        <f aca="false">IF(E31="","",ROUND(E31*0.03,0))</f>
        <v/>
      </c>
      <c r="G31" s="23" t="str">
        <f aca="false">IF(E31="","",ROUND(E31*0.003,0))</f>
        <v/>
      </c>
      <c r="H31" s="42" t="str">
        <f aca="false">IF(E31="","",F31+G31)</f>
        <v/>
      </c>
      <c r="I31" s="43" t="str">
        <f aca="false">IF(E31="","",E31-H31)</f>
        <v/>
      </c>
      <c r="J31" s="14"/>
      <c r="K31" s="14"/>
    </row>
    <row r="32" customFormat="false" ht="15" hidden="false" customHeight="false" outlineLevel="0" collapsed="false">
      <c r="B32" s="3"/>
      <c r="C32" s="3"/>
      <c r="D32" s="3"/>
      <c r="E32" s="8"/>
      <c r="F32" s="18" t="str">
        <f aca="false">IF(E32="","",ROUND(E32*0.03,0))</f>
        <v/>
      </c>
      <c r="G32" s="18" t="str">
        <f aca="false">IF(E32="","",ROUND(E32*0.003,0))</f>
        <v/>
      </c>
      <c r="H32" s="39" t="str">
        <f aca="false">IF(E32="","",F32+G32)</f>
        <v/>
      </c>
      <c r="I32" s="40" t="str">
        <f aca="false">IF(E32="","",E32-H32)</f>
        <v/>
      </c>
      <c r="J32" s="8"/>
      <c r="K32" s="8"/>
    </row>
    <row r="33" customFormat="false" ht="15" hidden="false" customHeight="false" outlineLevel="0" collapsed="false">
      <c r="B33" s="9"/>
      <c r="C33" s="9"/>
      <c r="D33" s="9"/>
      <c r="E33" s="14"/>
      <c r="F33" s="23" t="str">
        <f aca="false">IF(E33="","",ROUND(E33*0.03,0))</f>
        <v/>
      </c>
      <c r="G33" s="23" t="str">
        <f aca="false">IF(E33="","",ROUND(E33*0.003,0))</f>
        <v/>
      </c>
      <c r="H33" s="42" t="str">
        <f aca="false">IF(E33="","",F33+G33)</f>
        <v/>
      </c>
      <c r="I33" s="43" t="str">
        <f aca="false">IF(E33="","",E33-H33)</f>
        <v/>
      </c>
      <c r="J33" s="14"/>
      <c r="K33" s="14"/>
    </row>
    <row r="34" customFormat="false" ht="15" hidden="false" customHeight="false" outlineLevel="0" collapsed="false">
      <c r="B34" s="3"/>
      <c r="C34" s="3"/>
      <c r="D34" s="3"/>
      <c r="E34" s="8"/>
      <c r="F34" s="18" t="str">
        <f aca="false">IF(E34="","",ROUND(E34*0.03,0))</f>
        <v/>
      </c>
      <c r="G34" s="18" t="str">
        <f aca="false">IF(E34="","",ROUND(E34*0.003,0))</f>
        <v/>
      </c>
      <c r="H34" s="39" t="str">
        <f aca="false">IF(E34="","",F34+G34)</f>
        <v/>
      </c>
      <c r="I34" s="40" t="str">
        <f aca="false">IF(E34="","",E34-H34)</f>
        <v/>
      </c>
      <c r="J34" s="8"/>
      <c r="K34" s="8"/>
    </row>
    <row r="35" customFormat="false" ht="15" hidden="false" customHeight="false" outlineLevel="0" collapsed="false">
      <c r="B35" s="9"/>
      <c r="C35" s="9"/>
      <c r="D35" s="9"/>
      <c r="E35" s="14"/>
      <c r="F35" s="23" t="str">
        <f aca="false">IF(E35="","",ROUND(E35*0.03,0))</f>
        <v/>
      </c>
      <c r="G35" s="23" t="str">
        <f aca="false">IF(E35="","",ROUND(E35*0.003,0))</f>
        <v/>
      </c>
      <c r="H35" s="42" t="str">
        <f aca="false">IF(E35="","",F35+G35)</f>
        <v/>
      </c>
      <c r="I35" s="43" t="str">
        <f aca="false">IF(E35="","",E35-H35)</f>
        <v/>
      </c>
      <c r="J35" s="14"/>
      <c r="K35" s="14"/>
    </row>
    <row r="36" customFormat="false" ht="17.15" hidden="false" customHeight="true" outlineLevel="0" collapsed="false">
      <c r="B36" s="24" t="s">
        <v>49</v>
      </c>
      <c r="C36" s="24"/>
      <c r="D36" s="24"/>
      <c r="E36" s="25" t="n">
        <f aca="false">SUM(E6:E35)</f>
        <v>7000000</v>
      </c>
      <c r="F36" s="25" t="n">
        <f aca="false">SUM(F6:F35)</f>
        <v>210000</v>
      </c>
      <c r="G36" s="25" t="n">
        <f aca="false">SUM(G6:G35)</f>
        <v>21000</v>
      </c>
      <c r="H36" s="25" t="n">
        <f aca="false">SUM(H6:H35)</f>
        <v>231000</v>
      </c>
      <c r="I36" s="25" t="n">
        <f aca="false">SUM(I6:I35)</f>
        <v>6769000</v>
      </c>
    </row>
  </sheetData>
  <mergeCells count="1">
    <mergeCell ref="B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18"/>
    <col collapsed="false" customWidth="true" hidden="false" outlineLevel="0" max="4" min="4" style="0" width="30"/>
  </cols>
  <sheetData>
    <row r="2" customFormat="false" ht="17.35" hidden="false" customHeight="false" outlineLevel="0" collapsed="false">
      <c r="B2" s="1" t="s">
        <v>96</v>
      </c>
    </row>
    <row r="4" customFormat="false" ht="15" hidden="false" customHeight="true" outlineLevel="0" collapsed="false">
      <c r="B4" s="45" t="s">
        <v>97</v>
      </c>
      <c r="C4" s="45"/>
      <c r="D4" s="45"/>
    </row>
    <row r="5" customFormat="false" ht="15" hidden="false" customHeight="false" outlineLevel="0" collapsed="false">
      <c r="B5" s="26" t="s">
        <v>98</v>
      </c>
      <c r="C5" s="26" t="s">
        <v>99</v>
      </c>
      <c r="D5" s="26" t="s">
        <v>100</v>
      </c>
    </row>
    <row r="6" customFormat="false" ht="15" hidden="false" customHeight="false" outlineLevel="0" collapsed="false">
      <c r="B6" s="31" t="s">
        <v>41</v>
      </c>
      <c r="C6" s="46" t="n">
        <v>0.045</v>
      </c>
      <c r="D6" s="47" t="s">
        <v>101</v>
      </c>
    </row>
    <row r="7" customFormat="false" ht="15" hidden="false" customHeight="false" outlineLevel="0" collapsed="false">
      <c r="B7" s="31" t="s">
        <v>42</v>
      </c>
      <c r="C7" s="46" t="n">
        <v>0.03545</v>
      </c>
      <c r="D7" s="47" t="s">
        <v>102</v>
      </c>
    </row>
    <row r="8" customFormat="false" ht="15" hidden="false" customHeight="false" outlineLevel="0" collapsed="false">
      <c r="B8" s="31" t="s">
        <v>103</v>
      </c>
      <c r="C8" s="46" t="n">
        <v>0.1295</v>
      </c>
      <c r="D8" s="47" t="s">
        <v>104</v>
      </c>
    </row>
    <row r="9" customFormat="false" ht="15" hidden="false" customHeight="false" outlineLevel="0" collapsed="false">
      <c r="B9" s="31" t="s">
        <v>44</v>
      </c>
      <c r="C9" s="46" t="n">
        <v>0.009</v>
      </c>
      <c r="D9" s="47" t="s">
        <v>105</v>
      </c>
    </row>
    <row r="11" customFormat="false" ht="15" hidden="false" customHeight="false" outlineLevel="0" collapsed="false">
      <c r="B11" s="37" t="s">
        <v>106</v>
      </c>
      <c r="C11" s="48" t="n">
        <v>200000</v>
      </c>
      <c r="D11" s="31" t="s">
        <v>107</v>
      </c>
    </row>
    <row r="12" customFormat="false" ht="15" hidden="false" customHeight="false" outlineLevel="0" collapsed="false">
      <c r="B12" s="37" t="s">
        <v>108</v>
      </c>
      <c r="C12" s="46" t="n">
        <v>0.033</v>
      </c>
      <c r="D12" s="31" t="s">
        <v>109</v>
      </c>
    </row>
    <row r="14" customFormat="false" ht="15" hidden="false" customHeight="true" outlineLevel="0" collapsed="false">
      <c r="B14" s="26" t="s">
        <v>110</v>
      </c>
      <c r="C14" s="26"/>
      <c r="D14" s="26"/>
    </row>
    <row r="15" customFormat="false" ht="15" hidden="false" customHeight="false" outlineLevel="0" collapsed="false">
      <c r="B15" s="31" t="s">
        <v>111</v>
      </c>
      <c r="C15" s="49" t="s">
        <v>112</v>
      </c>
      <c r="D15" s="49"/>
    </row>
    <row r="16" customFormat="false" ht="15" hidden="false" customHeight="false" outlineLevel="0" collapsed="false">
      <c r="B16" s="31" t="s">
        <v>113</v>
      </c>
      <c r="C16" s="50" t="s">
        <v>114</v>
      </c>
      <c r="D16" s="50"/>
    </row>
    <row r="17" customFormat="false" ht="15" hidden="false" customHeight="false" outlineLevel="0" collapsed="false">
      <c r="B17" s="31" t="s">
        <v>115</v>
      </c>
      <c r="C17" s="49" t="s">
        <v>116</v>
      </c>
      <c r="D17" s="49"/>
    </row>
    <row r="18" customFormat="false" ht="15" hidden="false" customHeight="false" outlineLevel="0" collapsed="false">
      <c r="B18" s="31" t="s">
        <v>117</v>
      </c>
      <c r="C18" s="50" t="s">
        <v>118</v>
      </c>
      <c r="D18" s="50"/>
    </row>
    <row r="19" customFormat="false" ht="15" hidden="false" customHeight="false" outlineLevel="0" collapsed="false">
      <c r="B19" s="31" t="s">
        <v>119</v>
      </c>
      <c r="C19" s="49" t="s">
        <v>120</v>
      </c>
      <c r="D19" s="49"/>
    </row>
  </sheetData>
  <mergeCells count="7">
    <mergeCell ref="B4:D4"/>
    <mergeCell ref="B14:D14"/>
    <mergeCell ref="C15:D15"/>
    <mergeCell ref="C16:D16"/>
    <mergeCell ref="C17:D17"/>
    <mergeCell ref="C18:D18"/>
    <mergeCell ref="C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2026-03-15T05:32:46Z</dcterms:created>
  <dc:creator>openpyxl</dc:creator>
  <dc:description/>
  <dc:language>en-US</dc:language>
  <cp:lastModifiedBy/>
  <dcterms:modified xsi:type="dcterms:W3CDTF">2026-03-15T05:32:46Z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