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상품마스터" sheetId="1" state="visible" r:id="rId3"/>
    <sheet name="초기재고" sheetId="2" state="visible" r:id="rId4"/>
    <sheet name="입출고내역" sheetId="3" state="visible" r:id="rId5"/>
    <sheet name="재고현황" sheetId="4" state="visible" r:id="rId6"/>
    <sheet name="월별분석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<sst xmlns="http://schemas.openxmlformats.org/spreadsheetml/2006/main" count="158" uniqueCount="101">
  <si>
    <t xml:space="preserve">📦 상품 마스터</t>
  </si>
  <si>
    <t xml:space="preserve">상품코드</t>
  </si>
  <si>
    <t xml:space="preserve">상품명</t>
  </si>
  <si>
    <t xml:space="preserve">카테고리</t>
  </si>
  <si>
    <t xml:space="preserve">단위</t>
  </si>
  <si>
    <t xml:space="preserve">매입단가</t>
  </si>
  <si>
    <t xml:space="preserve">판매단가</t>
  </si>
  <si>
    <t xml:space="preserve">안전재고</t>
  </si>
  <si>
    <t xml:space="preserve">보관위치</t>
  </si>
  <si>
    <t xml:space="preserve">비고</t>
  </si>
  <si>
    <t xml:space="preserve">SKU001</t>
  </si>
  <si>
    <t xml:space="preserve">노트북 거치대</t>
  </si>
  <si>
    <t xml:space="preserve">사무용품</t>
  </si>
  <si>
    <t xml:space="preserve">EA</t>
  </si>
  <si>
    <t xml:space="preserve">A-1-01</t>
  </si>
  <si>
    <t xml:space="preserve">SKU002</t>
  </si>
  <si>
    <t xml:space="preserve">무선 마우스</t>
  </si>
  <si>
    <t xml:space="preserve">전자기기</t>
  </si>
  <si>
    <t xml:space="preserve">A-1-02</t>
  </si>
  <si>
    <t xml:space="preserve">블루투스</t>
  </si>
  <si>
    <t xml:space="preserve">SKU003</t>
  </si>
  <si>
    <r>
      <rPr>
        <sz val="10"/>
        <color rgb="FF0000CC"/>
        <rFont val="맑은 고딕"/>
        <family val="0"/>
        <charset val="1"/>
      </rPr>
      <t xml:space="preserve">USB-C </t>
    </r>
    <r>
      <rPr>
        <sz val="10"/>
        <color rgb="FF0000CC"/>
        <rFont val="Noto Sans CJK SC"/>
        <family val="2"/>
      </rPr>
      <t xml:space="preserve">허브</t>
    </r>
  </si>
  <si>
    <t xml:space="preserve">A-1-03</t>
  </si>
  <si>
    <r>
      <rPr>
        <sz val="10"/>
        <color rgb="FF0000CC"/>
        <rFont val="맑은 고딕"/>
        <family val="0"/>
        <charset val="1"/>
      </rPr>
      <t xml:space="preserve">7</t>
    </r>
    <r>
      <rPr>
        <sz val="10"/>
        <color rgb="FF0000CC"/>
        <rFont val="Noto Sans CJK SC"/>
        <family val="2"/>
      </rPr>
      <t xml:space="preserve">포트</t>
    </r>
  </si>
  <si>
    <t xml:space="preserve">SKU004</t>
  </si>
  <si>
    <t xml:space="preserve">모니터 암</t>
  </si>
  <si>
    <t xml:space="preserve">A-2-01</t>
  </si>
  <si>
    <t xml:space="preserve">듀얼</t>
  </si>
  <si>
    <t xml:space="preserve">SKU005</t>
  </si>
  <si>
    <t xml:space="preserve">키보드</t>
  </si>
  <si>
    <t xml:space="preserve">A-2-02</t>
  </si>
  <si>
    <t xml:space="preserve">기계식</t>
  </si>
  <si>
    <t xml:space="preserve">SKU006</t>
  </si>
  <si>
    <t xml:space="preserve">마우스패드</t>
  </si>
  <si>
    <t xml:space="preserve">B-1-01</t>
  </si>
  <si>
    <t xml:space="preserve">대형</t>
  </si>
  <si>
    <t xml:space="preserve">SKU007</t>
  </si>
  <si>
    <t xml:space="preserve">웹캠</t>
  </si>
  <si>
    <t xml:space="preserve">B-1-02</t>
  </si>
  <si>
    <t xml:space="preserve">FHD</t>
  </si>
  <si>
    <t xml:space="preserve">SKU008</t>
  </si>
  <si>
    <t xml:space="preserve">헤드셋</t>
  </si>
  <si>
    <t xml:space="preserve">B-2-01</t>
  </si>
  <si>
    <t xml:space="preserve">노이즈캔슬링</t>
  </si>
  <si>
    <t xml:space="preserve">SKU009</t>
  </si>
  <si>
    <t xml:space="preserve">케이블정리함</t>
  </si>
  <si>
    <t xml:space="preserve">C-1-01</t>
  </si>
  <si>
    <t xml:space="preserve">SKU010</t>
  </si>
  <si>
    <t xml:space="preserve">모니터 라이트바</t>
  </si>
  <si>
    <t xml:space="preserve">C-1-02</t>
  </si>
  <si>
    <t xml:space="preserve">📋 초기 재고 설정</t>
  </si>
  <si>
    <r>
      <rPr>
        <b val="true"/>
        <sz val="10"/>
        <color rgb="FF1B2A4A"/>
        <rFont val="Noto Sans CJK SC"/>
        <family val="2"/>
      </rPr>
      <t xml:space="preserve">기준일</t>
    </r>
    <r>
      <rPr>
        <b val="true"/>
        <sz val="10"/>
        <color rgb="FF1B2A4A"/>
        <rFont val="맑은 고딕"/>
        <family val="0"/>
        <charset val="1"/>
      </rPr>
      <t xml:space="preserve">:</t>
    </r>
  </si>
  <si>
    <t xml:space="preserve">초기수량</t>
  </si>
  <si>
    <t xml:space="preserve">단가</t>
  </si>
  <si>
    <t xml:space="preserve">재고금액</t>
  </si>
  <si>
    <t xml:space="preserve">📦 입출고 내역</t>
  </si>
  <si>
    <t xml:space="preserve">날짜</t>
  </si>
  <si>
    <t xml:space="preserve">구분</t>
  </si>
  <si>
    <t xml:space="preserve">수량</t>
  </si>
  <si>
    <t xml:space="preserve">금액</t>
  </si>
  <si>
    <t xml:space="preserve">거래처</t>
  </si>
  <si>
    <t xml:space="preserve">입고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</si>
  <si>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</t>
    </r>
    <r>
      <rPr>
        <sz val="10"/>
        <color rgb="FF0000CC"/>
        <rFont val="Noto Sans CJK SC"/>
        <family val="2"/>
      </rPr>
      <t xml:space="preserve">도매몰</t>
    </r>
  </si>
  <si>
    <t xml:space="preserve">정기 입고</t>
  </si>
  <si>
    <t xml:space="preserve">출고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</si>
  <si>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)ABC</t>
    </r>
  </si>
  <si>
    <r>
      <rPr>
        <sz val="10"/>
        <color rgb="FF404040"/>
        <rFont val="Noto Sans CJK SC"/>
        <family val="2"/>
      </rPr>
      <t xml:space="preserve">주문</t>
    </r>
    <r>
      <rPr>
        <sz val="10"/>
        <color rgb="FF404040"/>
        <rFont val="맑은 고딕"/>
        <family val="0"/>
        <charset val="1"/>
      </rPr>
      <t xml:space="preserve">#1001</t>
    </r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</si>
  <si>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</t>
    </r>
    <r>
      <rPr>
        <sz val="10"/>
        <color rgb="FF0000CC"/>
        <rFont val="Noto Sans CJK SC"/>
        <family val="2"/>
      </rPr>
      <t xml:space="preserve">테크솔루션</t>
    </r>
  </si>
  <si>
    <r>
      <rPr>
        <sz val="10"/>
        <color rgb="FF404040"/>
        <rFont val="Noto Sans CJK SC"/>
        <family val="2"/>
      </rPr>
      <t xml:space="preserve">주문</t>
    </r>
    <r>
      <rPr>
        <sz val="10"/>
        <color rgb="FF404040"/>
        <rFont val="맑은 고딕"/>
        <family val="0"/>
        <charset val="1"/>
      </rPr>
      <t xml:space="preserve">#1002</t>
    </r>
  </si>
  <si>
    <t xml:space="preserve">개인고객</t>
  </si>
  <si>
    <t xml:space="preserve">반품</t>
  </si>
  <si>
    <t xml:space="preserve">불량 교환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</si>
  <si>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</t>
    </r>
    <r>
      <rPr>
        <sz val="10"/>
        <color rgb="FF0000CC"/>
        <rFont val="Noto Sans CJK SC"/>
        <family val="2"/>
      </rPr>
      <t xml:space="preserve">수입상사</t>
    </r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</si>
  <si>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</t>
    </r>
    <r>
      <rPr>
        <sz val="10"/>
        <color rgb="FF0000CC"/>
        <rFont val="Noto Sans CJK SC"/>
        <family val="2"/>
      </rPr>
      <t xml:space="preserve">스마트유통</t>
    </r>
  </si>
  <si>
    <t xml:space="preserve">대량 주문</t>
  </si>
  <si>
    <t xml:space="preserve">폐기</t>
  </si>
  <si>
    <t xml:space="preserve">파손</t>
  </si>
  <si>
    <t xml:space="preserve">📊 현재 재고 현황</t>
  </si>
  <si>
    <t xml:space="preserve">초기재고</t>
  </si>
  <si>
    <t xml:space="preserve">현재재고</t>
  </si>
  <si>
    <t xml:space="preserve">상태</t>
  </si>
  <si>
    <t xml:space="preserve">총 재고 가액</t>
  </si>
  <si>
    <t xml:space="preserve">📈 월별 입출고 분석</t>
  </si>
  <si>
    <t xml:space="preserve">월</t>
  </si>
  <si>
    <t xml:space="preserve">입고 수량</t>
  </si>
  <si>
    <t xml:space="preserve">입고 금액</t>
  </si>
  <si>
    <t xml:space="preserve">출고 수량</t>
  </si>
  <si>
    <t xml:space="preserve">출고 금액</t>
  </si>
  <si>
    <t xml:space="preserve">순변동</t>
  </si>
  <si>
    <r>
      <rPr>
        <sz val="10"/>
        <color rgb="FF404040"/>
        <rFont val="맑은 고딕"/>
        <family val="0"/>
        <charset val="1"/>
      </rPr>
      <t xml:space="preserve">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</si>
  <si>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</si>
  <si>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</si>
  <si>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</si>
  <si>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</si>
  <si>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</si>
  <si>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7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</si>
  <si>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8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</si>
  <si>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9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</si>
  <si>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</si>
  <si>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</si>
  <si>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12</t>
    </r>
    <r>
      <rPr>
        <sz val="10"/>
        <color rgb="FF404040"/>
        <rFont val="Noto Sans CJK SC"/>
        <family val="2"/>
      </rPr>
      <t xml:space="preserve">월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</si>
</sst>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yyyy\-mm\-dd"/>
    <numFmt numFmtId="167" formatCode="General"/>
    <numFmt numFmtId="168" formatCode="#,##0\원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0"/>
      <color rgb="FF1B2A4A"/>
      <name val="Noto Sans CJK SC"/>
      <family val="2"/>
    </font>
    <font>
      <b val="true"/>
      <sz val="10"/>
      <color rgb="FF1B2A4A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1"/>
      <color rgb="FF1B2A4A"/>
      <name val="Noto Sans CJK SC"/>
      <family val="2"/>
    </font>
    <font>
      <b val="true"/>
      <sz val="12"/>
      <color rgb="FF1B2A4A"/>
      <name val="맑은 고딕"/>
      <family val="0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FFF2CC"/>
        <bgColor rgb="FFFCE4EC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2EFDA"/>
        </patternFill>
      </fill>
    </dxf>
    <dxf>
      <fill>
        <patternFill>
          <bgColor rgb="FFD6E4F0"/>
        </patternFill>
      </fill>
    </dxf>
    <dxf>
      <fill>
        <patternFill>
          <bgColor rgb="FFFFF2CC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입출고 수량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월별분석!C4</c:f>
              <c:strCache>
                <c:ptCount val="1"/>
                <c:pt idx="0">
                  <c:v>입고 수량</c:v>
                </c:pt>
              </c:strCache>
            </c:strRef>
          </c:tx>
          <c:spPr>
            <a:solidFill>
              <a:srgbClr val="5482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월별분석!$B$5:$B$16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월별분석!$C$5:$C$16</c:f>
              <c:numCache>
                <c:formatCode>General</c:formatCode>
                <c:ptCount val="12"/>
                <c:pt idx="0">
                  <c:v>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월별분석!E4</c:f>
              <c:strCache>
                <c:ptCount val="1"/>
                <c:pt idx="0">
                  <c:v>출고 수량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월별분석!$B$5:$B$16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월별분석!$E$5:$E$16</c:f>
              <c:numCache>
                <c:formatCode>General</c:formatCode>
                <c:ptCount val="12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25805575"/>
        <c:axId val="96456185"/>
      </c:barChart>
      <c:catAx>
        <c:axId val="25805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456185"/>
        <c:crosses val="autoZero"/>
        <c:auto val="1"/>
        <c:lblAlgn val="ctr"/>
        <c:lblOffset val="100"/>
        <c:noMultiLvlLbl val="0"/>
      </c:catAx>
      <c:valAx>
        <c:axId val="9645618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80557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160560</xdr:rowOff>
    </xdr:from>
    <xdr:to>
      <xdr:col>13</xdr:col>
      <xdr:colOff>36360</xdr:colOff>
      <xdr:row>43</xdr:row>
      <xdr:rowOff>56880</xdr:rowOff>
    </xdr:to>
    <xdr:graphicFrame>
      <xdr:nvGraphicFramePr>
        <xdr:cNvPr id="0" name="Chart 1"/>
        <xdr:cNvGraphicFramePr/>
      </xdr:nvGraphicFramePr>
      <xdr:xfrm>
        <a:off x="211320" y="3238560"/>
        <a:ext cx="863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6"/>
    <col collapsed="false" customWidth="true" hidden="false" outlineLevel="0" max="7" min="6" style="0" width="12"/>
    <col collapsed="false" customWidth="true" hidden="false" outlineLevel="0" max="9" min="8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15" hidden="false" customHeight="false" outlineLevel="0" collapsed="false">
      <c r="B5" s="3" t="s">
        <v>10</v>
      </c>
      <c r="C5" s="4" t="s">
        <v>11</v>
      </c>
      <c r="D5" s="4" t="s">
        <v>12</v>
      </c>
      <c r="E5" s="3" t="s">
        <v>13</v>
      </c>
      <c r="F5" s="5" t="n">
        <v>25000</v>
      </c>
      <c r="G5" s="5" t="n">
        <v>45000</v>
      </c>
      <c r="H5" s="6" t="n">
        <v>20</v>
      </c>
      <c r="I5" s="7" t="s">
        <v>14</v>
      </c>
      <c r="J5" s="7"/>
    </row>
    <row r="6" customFormat="false" ht="15" hidden="false" customHeight="false" outlineLevel="0" collapsed="false">
      <c r="B6" s="8" t="s">
        <v>15</v>
      </c>
      <c r="C6" s="9" t="s">
        <v>16</v>
      </c>
      <c r="D6" s="9" t="s">
        <v>17</v>
      </c>
      <c r="E6" s="8" t="s">
        <v>13</v>
      </c>
      <c r="F6" s="10" t="n">
        <v>12000</v>
      </c>
      <c r="G6" s="10" t="n">
        <v>22000</v>
      </c>
      <c r="H6" s="11" t="n">
        <v>30</v>
      </c>
      <c r="I6" s="12" t="s">
        <v>18</v>
      </c>
      <c r="J6" s="13" t="s">
        <v>19</v>
      </c>
    </row>
    <row r="7" customFormat="false" ht="15" hidden="false" customHeight="false" outlineLevel="0" collapsed="false">
      <c r="B7" s="3" t="s">
        <v>20</v>
      </c>
      <c r="C7" s="3" t="s">
        <v>21</v>
      </c>
      <c r="D7" s="4" t="s">
        <v>17</v>
      </c>
      <c r="E7" s="3" t="s">
        <v>13</v>
      </c>
      <c r="F7" s="5" t="n">
        <v>18000</v>
      </c>
      <c r="G7" s="5" t="n">
        <v>35000</v>
      </c>
      <c r="H7" s="6" t="n">
        <v>15</v>
      </c>
      <c r="I7" s="7" t="s">
        <v>22</v>
      </c>
      <c r="J7" s="7" t="s">
        <v>23</v>
      </c>
    </row>
    <row r="8" customFormat="false" ht="15" hidden="false" customHeight="false" outlineLevel="0" collapsed="false">
      <c r="B8" s="8" t="s">
        <v>24</v>
      </c>
      <c r="C8" s="9" t="s">
        <v>25</v>
      </c>
      <c r="D8" s="9" t="s">
        <v>12</v>
      </c>
      <c r="E8" s="8" t="s">
        <v>13</v>
      </c>
      <c r="F8" s="10" t="n">
        <v>35000</v>
      </c>
      <c r="G8" s="10" t="n">
        <v>65000</v>
      </c>
      <c r="H8" s="11" t="n">
        <v>10</v>
      </c>
      <c r="I8" s="12" t="s">
        <v>26</v>
      </c>
      <c r="J8" s="13" t="s">
        <v>27</v>
      </c>
    </row>
    <row r="9" customFormat="false" ht="15" hidden="false" customHeight="false" outlineLevel="0" collapsed="false">
      <c r="B9" s="3" t="s">
        <v>28</v>
      </c>
      <c r="C9" s="4" t="s">
        <v>29</v>
      </c>
      <c r="D9" s="4" t="s">
        <v>17</v>
      </c>
      <c r="E9" s="3" t="s">
        <v>13</v>
      </c>
      <c r="F9" s="5" t="n">
        <v>45000</v>
      </c>
      <c r="G9" s="5" t="n">
        <v>79000</v>
      </c>
      <c r="H9" s="6" t="n">
        <v>20</v>
      </c>
      <c r="I9" s="7" t="s">
        <v>30</v>
      </c>
      <c r="J9" s="14" t="s">
        <v>31</v>
      </c>
    </row>
    <row r="10" customFormat="false" ht="15" hidden="false" customHeight="false" outlineLevel="0" collapsed="false">
      <c r="B10" s="8" t="s">
        <v>32</v>
      </c>
      <c r="C10" s="9" t="s">
        <v>33</v>
      </c>
      <c r="D10" s="9" t="s">
        <v>12</v>
      </c>
      <c r="E10" s="8" t="s">
        <v>13</v>
      </c>
      <c r="F10" s="10" t="n">
        <v>5000</v>
      </c>
      <c r="G10" s="10" t="n">
        <v>12000</v>
      </c>
      <c r="H10" s="11" t="n">
        <v>50</v>
      </c>
      <c r="I10" s="12" t="s">
        <v>34</v>
      </c>
      <c r="J10" s="13" t="s">
        <v>35</v>
      </c>
    </row>
    <row r="11" customFormat="false" ht="15" hidden="false" customHeight="false" outlineLevel="0" collapsed="false">
      <c r="B11" s="3" t="s">
        <v>36</v>
      </c>
      <c r="C11" s="4" t="s">
        <v>37</v>
      </c>
      <c r="D11" s="4" t="s">
        <v>17</v>
      </c>
      <c r="E11" s="3" t="s">
        <v>13</v>
      </c>
      <c r="F11" s="5" t="n">
        <v>30000</v>
      </c>
      <c r="G11" s="5" t="n">
        <v>55000</v>
      </c>
      <c r="H11" s="6" t="n">
        <v>15</v>
      </c>
      <c r="I11" s="7" t="s">
        <v>38</v>
      </c>
      <c r="J11" s="7" t="s">
        <v>39</v>
      </c>
    </row>
    <row r="12" customFormat="false" ht="15" hidden="false" customHeight="false" outlineLevel="0" collapsed="false">
      <c r="B12" s="8" t="s">
        <v>40</v>
      </c>
      <c r="C12" s="9" t="s">
        <v>41</v>
      </c>
      <c r="D12" s="9" t="s">
        <v>17</v>
      </c>
      <c r="E12" s="8" t="s">
        <v>13</v>
      </c>
      <c r="F12" s="10" t="n">
        <v>25000</v>
      </c>
      <c r="G12" s="10" t="n">
        <v>45000</v>
      </c>
      <c r="H12" s="11" t="n">
        <v>20</v>
      </c>
      <c r="I12" s="12" t="s">
        <v>42</v>
      </c>
      <c r="J12" s="13" t="s">
        <v>43</v>
      </c>
    </row>
    <row r="13" customFormat="false" ht="15" hidden="false" customHeight="false" outlineLevel="0" collapsed="false">
      <c r="B13" s="3" t="s">
        <v>44</v>
      </c>
      <c r="C13" s="4" t="s">
        <v>45</v>
      </c>
      <c r="D13" s="4" t="s">
        <v>12</v>
      </c>
      <c r="E13" s="3" t="s">
        <v>13</v>
      </c>
      <c r="F13" s="5" t="n">
        <v>3000</v>
      </c>
      <c r="G13" s="5" t="n">
        <v>8000</v>
      </c>
      <c r="H13" s="6" t="n">
        <v>40</v>
      </c>
      <c r="I13" s="7" t="s">
        <v>46</v>
      </c>
      <c r="J13" s="7"/>
    </row>
    <row r="14" customFormat="false" ht="15" hidden="false" customHeight="false" outlineLevel="0" collapsed="false">
      <c r="B14" s="8" t="s">
        <v>47</v>
      </c>
      <c r="C14" s="9" t="s">
        <v>48</v>
      </c>
      <c r="D14" s="9" t="s">
        <v>17</v>
      </c>
      <c r="E14" s="8" t="s">
        <v>13</v>
      </c>
      <c r="F14" s="10" t="n">
        <v>20000</v>
      </c>
      <c r="G14" s="10" t="n">
        <v>38000</v>
      </c>
      <c r="H14" s="11" t="n">
        <v>15</v>
      </c>
      <c r="I14" s="12" t="s">
        <v>49</v>
      </c>
      <c r="J14" s="12"/>
    </row>
    <row r="15" customFormat="false" ht="15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</row>
    <row r="16" customFormat="false" ht="15" hidden="false" customHeight="false" outlineLevel="0" collapsed="false">
      <c r="B16" s="8"/>
      <c r="C16" s="8"/>
      <c r="D16" s="8"/>
      <c r="E16" s="8"/>
      <c r="F16" s="8"/>
      <c r="G16" s="8"/>
      <c r="H16" s="8"/>
      <c r="I16" s="8"/>
      <c r="J16" s="8"/>
    </row>
    <row r="17" customFormat="false" ht="15" hidden="false" customHeight="false" outlineLevel="0" collapsed="false">
      <c r="B17" s="3"/>
      <c r="C17" s="3"/>
      <c r="D17" s="3"/>
      <c r="E17" s="3"/>
      <c r="F17" s="3"/>
      <c r="G17" s="3"/>
      <c r="H17" s="3"/>
      <c r="I17" s="3"/>
      <c r="J17" s="3"/>
    </row>
    <row r="18" customFormat="false" ht="15" hidden="false" customHeight="false" outlineLevel="0" collapsed="false">
      <c r="B18" s="8"/>
      <c r="C18" s="8"/>
      <c r="D18" s="8"/>
      <c r="E18" s="8"/>
      <c r="F18" s="8"/>
      <c r="G18" s="8"/>
      <c r="H18" s="8"/>
      <c r="I18" s="8"/>
      <c r="J18" s="8"/>
    </row>
    <row r="19" customFormat="false" ht="15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</row>
    <row r="20" customFormat="false" ht="15" hidden="false" customHeight="false" outlineLevel="0" collapsed="false">
      <c r="B20" s="8"/>
      <c r="C20" s="8"/>
      <c r="D20" s="8"/>
      <c r="E20" s="8"/>
      <c r="F20" s="8"/>
      <c r="G20" s="8"/>
      <c r="H20" s="8"/>
      <c r="I20" s="8"/>
      <c r="J20" s="8"/>
    </row>
    <row r="21" customFormat="false" ht="15" hidden="false" customHeight="false" outlineLevel="0" collapsed="false">
      <c r="B21" s="3"/>
      <c r="C21" s="3"/>
      <c r="D21" s="3"/>
      <c r="E21" s="3"/>
      <c r="F21" s="3"/>
      <c r="G21" s="3"/>
      <c r="H21" s="3"/>
      <c r="I21" s="3"/>
      <c r="J21" s="3"/>
    </row>
    <row r="22" customFormat="false" ht="15" hidden="false" customHeight="false" outlineLevel="0" collapsed="false">
      <c r="B22" s="8"/>
      <c r="C22" s="8"/>
      <c r="D22" s="8"/>
      <c r="E22" s="8"/>
      <c r="F22" s="8"/>
      <c r="G22" s="8"/>
      <c r="H22" s="8"/>
      <c r="I22" s="8"/>
      <c r="J22" s="8"/>
    </row>
    <row r="23" customFormat="false" ht="15" hidden="false" customHeight="false" outlineLevel="0" collapsed="false">
      <c r="B23" s="3"/>
      <c r="C23" s="3"/>
      <c r="D23" s="3"/>
      <c r="E23" s="3"/>
      <c r="F23" s="3"/>
      <c r="G23" s="3"/>
      <c r="H23" s="3"/>
      <c r="I23" s="3"/>
      <c r="J23" s="3"/>
    </row>
    <row r="24" customFormat="false" ht="15" hidden="false" customHeight="false" outlineLevel="0" collapsed="false">
      <c r="B24" s="8"/>
      <c r="C24" s="8"/>
      <c r="D24" s="8"/>
      <c r="E24" s="8"/>
      <c r="F24" s="8"/>
      <c r="G24" s="8"/>
      <c r="H24" s="8"/>
      <c r="I24" s="8"/>
      <c r="J24" s="8"/>
    </row>
    <row r="25" customFormat="false" ht="15" hidden="false" customHeight="false" outlineLevel="0" collapsed="false">
      <c r="B25" s="3"/>
      <c r="C25" s="3"/>
      <c r="D25" s="3"/>
      <c r="E25" s="3"/>
      <c r="F25" s="3"/>
      <c r="G25" s="3"/>
      <c r="H25" s="3"/>
      <c r="I25" s="3"/>
      <c r="J25" s="3"/>
    </row>
    <row r="26" customFormat="false" ht="15" hidden="false" customHeight="false" outlineLevel="0" collapsed="false">
      <c r="B26" s="8"/>
      <c r="C26" s="8"/>
      <c r="D26" s="8"/>
      <c r="E26" s="8"/>
      <c r="F26" s="8"/>
      <c r="G26" s="8"/>
      <c r="H26" s="8"/>
      <c r="I26" s="8"/>
      <c r="J26" s="8"/>
    </row>
    <row r="27" customFormat="false" ht="15" hidden="false" customHeight="false" outlineLevel="0" collapsed="false">
      <c r="B27" s="3"/>
      <c r="C27" s="3"/>
      <c r="D27" s="3"/>
      <c r="E27" s="3"/>
      <c r="F27" s="3"/>
      <c r="G27" s="3"/>
      <c r="H27" s="3"/>
      <c r="I27" s="3"/>
      <c r="J27" s="3"/>
    </row>
    <row r="28" customFormat="false" ht="15" hidden="false" customHeight="false" outlineLevel="0" collapsed="false">
      <c r="B28" s="8"/>
      <c r="C28" s="8"/>
      <c r="D28" s="8"/>
      <c r="E28" s="8"/>
      <c r="F28" s="8"/>
      <c r="G28" s="8"/>
      <c r="H28" s="8"/>
      <c r="I28" s="8"/>
      <c r="J28" s="8"/>
    </row>
    <row r="29" customFormat="false" ht="15" hidden="false" customHeight="false" outlineLevel="0" collapsed="false">
      <c r="B29" s="3"/>
      <c r="C29" s="3"/>
      <c r="D29" s="3"/>
      <c r="E29" s="3"/>
      <c r="F29" s="3"/>
      <c r="G29" s="3"/>
      <c r="H29" s="3"/>
      <c r="I29" s="3"/>
      <c r="J29" s="3"/>
    </row>
    <row r="30" customFormat="false" ht="15" hidden="false" customHeight="false" outlineLevel="0" collapsed="false">
      <c r="B30" s="8"/>
      <c r="C30" s="8"/>
      <c r="D30" s="8"/>
      <c r="E30" s="8"/>
      <c r="F30" s="8"/>
      <c r="G30" s="8"/>
      <c r="H30" s="8"/>
      <c r="I30" s="8"/>
      <c r="J30" s="8"/>
    </row>
    <row r="31" customFormat="false" ht="15" hidden="false" customHeight="false" outlineLevel="0" collapsed="false">
      <c r="B31" s="3"/>
      <c r="C31" s="3"/>
      <c r="D31" s="3"/>
      <c r="E31" s="3"/>
      <c r="F31" s="3"/>
      <c r="G31" s="3"/>
      <c r="H31" s="3"/>
      <c r="I31" s="3"/>
      <c r="J31" s="3"/>
    </row>
    <row r="32" customFormat="false" ht="15" hidden="false" customHeight="false" outlineLevel="0" collapsed="false">
      <c r="B32" s="8"/>
      <c r="C32" s="8"/>
      <c r="D32" s="8"/>
      <c r="E32" s="8"/>
      <c r="F32" s="8"/>
      <c r="G32" s="8"/>
      <c r="H32" s="8"/>
      <c r="I32" s="8"/>
      <c r="J32" s="8"/>
    </row>
    <row r="33" customFormat="false" ht="15" hidden="false" customHeight="false" outlineLevel="0" collapsed="false">
      <c r="B33" s="3"/>
      <c r="C33" s="3"/>
      <c r="D33" s="3"/>
      <c r="E33" s="3"/>
      <c r="F33" s="3"/>
      <c r="G33" s="3"/>
      <c r="H33" s="3"/>
      <c r="I33" s="3"/>
      <c r="J33" s="3"/>
    </row>
    <row r="34" customFormat="false" ht="15" hidden="false" customHeight="false" outlineLevel="0" collapsed="false">
      <c r="B34" s="8"/>
      <c r="C34" s="8"/>
      <c r="D34" s="8"/>
      <c r="E34" s="8"/>
      <c r="F34" s="8"/>
      <c r="G34" s="8"/>
      <c r="H34" s="8"/>
      <c r="I34" s="8"/>
      <c r="J34" s="8"/>
    </row>
    <row r="35" customFormat="false" ht="15" hidden="false" customHeight="false" outlineLevel="0" collapsed="false">
      <c r="B35" s="3"/>
      <c r="C35" s="3"/>
      <c r="D35" s="3"/>
      <c r="E35" s="3"/>
      <c r="F35" s="3"/>
      <c r="G35" s="3"/>
      <c r="H35" s="3"/>
      <c r="I35" s="3"/>
      <c r="J35" s="3"/>
    </row>
    <row r="36" customFormat="false" ht="15" hidden="false" customHeight="false" outlineLevel="0" collapsed="false">
      <c r="B36" s="8"/>
      <c r="C36" s="8"/>
      <c r="D36" s="8"/>
      <c r="E36" s="8"/>
      <c r="F36" s="8"/>
      <c r="G36" s="8"/>
      <c r="H36" s="8"/>
      <c r="I36" s="8"/>
      <c r="J36" s="8"/>
    </row>
    <row r="37" customFormat="false" ht="1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</row>
    <row r="38" customFormat="false" ht="15" hidden="false" customHeight="false" outlineLevel="0" collapsed="false">
      <c r="B38" s="8"/>
      <c r="C38" s="8"/>
      <c r="D38" s="8"/>
      <c r="E38" s="8"/>
      <c r="F38" s="8"/>
      <c r="G38" s="8"/>
      <c r="H38" s="8"/>
      <c r="I38" s="8"/>
      <c r="J38" s="8"/>
    </row>
    <row r="39" customFormat="false" ht="15" hidden="false" customHeight="false" outlineLevel="0" collapsed="false">
      <c r="B39" s="3"/>
      <c r="C39" s="3"/>
      <c r="D39" s="3"/>
      <c r="E39" s="3"/>
      <c r="F39" s="3"/>
      <c r="G39" s="3"/>
      <c r="H39" s="3"/>
      <c r="I39" s="3"/>
      <c r="J39" s="3"/>
    </row>
    <row r="40" customFormat="false" ht="15" hidden="false" customHeight="false" outlineLevel="0" collapsed="false">
      <c r="B40" s="8"/>
      <c r="C40" s="8"/>
      <c r="D40" s="8"/>
      <c r="E40" s="8"/>
      <c r="F40" s="8"/>
      <c r="G40" s="8"/>
      <c r="H40" s="8"/>
      <c r="I40" s="8"/>
      <c r="J40" s="8"/>
    </row>
    <row r="41" customFormat="false" ht="15" hidden="false" customHeight="false" outlineLevel="0" collapsed="false">
      <c r="B41" s="3"/>
      <c r="C41" s="3"/>
      <c r="D41" s="3"/>
      <c r="E41" s="3"/>
      <c r="F41" s="3"/>
      <c r="G41" s="3"/>
      <c r="H41" s="3"/>
      <c r="I41" s="3"/>
      <c r="J41" s="3"/>
    </row>
    <row r="42" customFormat="false" ht="15" hidden="false" customHeight="false" outlineLevel="0" collapsed="false">
      <c r="B42" s="8"/>
      <c r="C42" s="8"/>
      <c r="D42" s="8"/>
      <c r="E42" s="8"/>
      <c r="F42" s="8"/>
      <c r="G42" s="8"/>
      <c r="H42" s="8"/>
      <c r="I42" s="8"/>
      <c r="J42" s="8"/>
    </row>
    <row r="43" customFormat="false" ht="1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</row>
    <row r="44" customFormat="false" ht="15" hidden="false" customHeight="false" outlineLevel="0" collapsed="false">
      <c r="B44" s="8"/>
      <c r="C44" s="8"/>
      <c r="D44" s="8"/>
      <c r="E44" s="8"/>
      <c r="F44" s="8"/>
      <c r="G44" s="8"/>
      <c r="H44" s="8"/>
      <c r="I44" s="8"/>
      <c r="J44" s="8"/>
    </row>
    <row r="45" customFormat="false" ht="1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5" hidden="false" customHeight="false" outlineLevel="0" collapsed="false">
      <c r="B46" s="8"/>
      <c r="C46" s="8"/>
      <c r="D46" s="8"/>
      <c r="E46" s="8"/>
      <c r="F46" s="8"/>
      <c r="G46" s="8"/>
      <c r="H46" s="8"/>
      <c r="I46" s="8"/>
      <c r="J46" s="8"/>
    </row>
    <row r="47" customFormat="false" ht="15" hidden="false" customHeight="false" outlineLevel="0" collapsed="false">
      <c r="B47" s="3"/>
      <c r="C47" s="3"/>
      <c r="D47" s="3"/>
      <c r="E47" s="3"/>
      <c r="F47" s="3"/>
      <c r="G47" s="3"/>
      <c r="H47" s="3"/>
      <c r="I47" s="3"/>
      <c r="J47" s="3"/>
    </row>
    <row r="48" customFormat="false" ht="15" hidden="false" customHeight="false" outlineLevel="0" collapsed="false">
      <c r="B48" s="8"/>
      <c r="C48" s="8"/>
      <c r="D48" s="8"/>
      <c r="E48" s="8"/>
      <c r="F48" s="8"/>
      <c r="G48" s="8"/>
      <c r="H48" s="8"/>
      <c r="I48" s="8"/>
      <c r="J48" s="8"/>
    </row>
    <row r="49" customFormat="false" ht="15" hidden="false" customHeight="false" outlineLevel="0" collapsed="false">
      <c r="B49" s="3"/>
      <c r="C49" s="3"/>
      <c r="D49" s="3"/>
      <c r="E49" s="3"/>
      <c r="F49" s="3"/>
      <c r="G49" s="3"/>
      <c r="H49" s="3"/>
      <c r="I49" s="3"/>
      <c r="J49" s="3"/>
    </row>
    <row r="50" customFormat="false" ht="15" hidden="false" customHeight="false" outlineLevel="0" collapsed="false">
      <c r="B50" s="8"/>
      <c r="C50" s="8"/>
      <c r="D50" s="8"/>
      <c r="E50" s="8"/>
      <c r="F50" s="8"/>
      <c r="G50" s="8"/>
      <c r="H50" s="8"/>
      <c r="I50" s="8"/>
      <c r="J50" s="8"/>
    </row>
    <row r="51" customFormat="false" ht="15" hidden="false" customHeight="false" outlineLevel="0" collapsed="false">
      <c r="B51" s="3"/>
      <c r="C51" s="3"/>
      <c r="D51" s="3"/>
      <c r="E51" s="3"/>
      <c r="F51" s="3"/>
      <c r="G51" s="3"/>
      <c r="H51" s="3"/>
      <c r="I51" s="3"/>
      <c r="J51" s="3"/>
    </row>
    <row r="52" customFormat="false" ht="15" hidden="false" customHeight="false" outlineLevel="0" collapsed="false">
      <c r="B52" s="8"/>
      <c r="C52" s="8"/>
      <c r="D52" s="8"/>
      <c r="E52" s="8"/>
      <c r="F52" s="8"/>
      <c r="G52" s="8"/>
      <c r="H52" s="8"/>
      <c r="I52" s="8"/>
      <c r="J52" s="8"/>
    </row>
    <row r="53" customFormat="false" ht="1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</row>
    <row r="54" customFormat="false" ht="15" hidden="false" customHeight="false" outlineLevel="0" collapsed="false">
      <c r="B54" s="8"/>
      <c r="C54" s="8"/>
      <c r="D54" s="8"/>
      <c r="E54" s="8"/>
      <c r="F54" s="8"/>
      <c r="G54" s="8"/>
      <c r="H54" s="8"/>
      <c r="I54" s="8"/>
      <c r="J54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14"/>
  </cols>
  <sheetData>
    <row r="2" customFormat="false" ht="17.35" hidden="false" customHeight="false" outlineLevel="0" collapsed="false">
      <c r="B2" s="1" t="s">
        <v>50</v>
      </c>
    </row>
    <row r="3" customFormat="false" ht="15" hidden="false" customHeight="false" outlineLevel="0" collapsed="false">
      <c r="B3" s="15" t="s">
        <v>51</v>
      </c>
      <c r="C3" s="16" t="n">
        <v>46023</v>
      </c>
    </row>
    <row r="5" customFormat="false" ht="15" hidden="false" customHeight="false" outlineLevel="0" collapsed="false">
      <c r="B5" s="2" t="s">
        <v>1</v>
      </c>
      <c r="C5" s="2" t="s">
        <v>2</v>
      </c>
      <c r="D5" s="2" t="s">
        <v>52</v>
      </c>
      <c r="E5" s="2" t="s">
        <v>53</v>
      </c>
      <c r="F5" s="2" t="s">
        <v>54</v>
      </c>
    </row>
    <row r="6" customFormat="false" ht="15" hidden="false" customHeight="false" outlineLevel="0" collapsed="false">
      <c r="B6" s="3" t="s">
        <v>10</v>
      </c>
      <c r="C6" s="17" t="str">
        <f aca="false">IFERROR(VLOOKUP(B6,상품마스터!B5:J54,2,FALSE()),"")</f>
        <v>노트북 거치대</v>
      </c>
      <c r="D6" s="3" t="n">
        <v>50</v>
      </c>
      <c r="E6" s="18" t="n">
        <f aca="false">IFERROR(VLOOKUP(B6,상품마스터!B5:J54,5,FALSE()),0)</f>
        <v>25000</v>
      </c>
      <c r="F6" s="19" t="n">
        <f aca="false">IF(OR(D6="",E6=""),0,D6*E6)</f>
        <v>1250000</v>
      </c>
    </row>
    <row r="7" customFormat="false" ht="15" hidden="false" customHeight="false" outlineLevel="0" collapsed="false">
      <c r="B7" s="8" t="s">
        <v>15</v>
      </c>
      <c r="C7" s="20" t="str">
        <f aca="false">IFERROR(VLOOKUP(B7,상품마스터!B5:J54,2,FALSE()),"")</f>
        <v>무선 마우스</v>
      </c>
      <c r="D7" s="8" t="n">
        <v>80</v>
      </c>
      <c r="E7" s="21" t="n">
        <f aca="false">IFERROR(VLOOKUP(B7,상품마스터!B5:J54,5,FALSE()),0)</f>
        <v>12000</v>
      </c>
      <c r="F7" s="22" t="n">
        <f aca="false">IF(OR(D7="",E7=""),0,D7*E7)</f>
        <v>960000</v>
      </c>
    </row>
    <row r="8" customFormat="false" ht="15" hidden="false" customHeight="false" outlineLevel="0" collapsed="false">
      <c r="B8" s="3" t="s">
        <v>20</v>
      </c>
      <c r="C8" s="17" t="str">
        <f aca="false">IFERROR(VLOOKUP(B8,상품마스터!B5:J54,2,FALSE()),"")</f>
        <v>USB-C 허브</v>
      </c>
      <c r="D8" s="3" t="n">
        <v>40</v>
      </c>
      <c r="E8" s="18" t="n">
        <f aca="false">IFERROR(VLOOKUP(B8,상품마스터!B5:J54,5,FALSE()),0)</f>
        <v>18000</v>
      </c>
      <c r="F8" s="19" t="n">
        <f aca="false">IF(OR(D8="",E8=""),0,D8*E8)</f>
        <v>720000</v>
      </c>
    </row>
    <row r="9" customFormat="false" ht="15" hidden="false" customHeight="false" outlineLevel="0" collapsed="false">
      <c r="B9" s="8" t="s">
        <v>24</v>
      </c>
      <c r="C9" s="20" t="str">
        <f aca="false">IFERROR(VLOOKUP(B9,상품마스터!B5:J54,2,FALSE()),"")</f>
        <v>모니터 암</v>
      </c>
      <c r="D9" s="8" t="n">
        <v>25</v>
      </c>
      <c r="E9" s="21" t="n">
        <f aca="false">IFERROR(VLOOKUP(B9,상품마스터!B5:J54,5,FALSE()),0)</f>
        <v>35000</v>
      </c>
      <c r="F9" s="22" t="n">
        <f aca="false">IF(OR(D9="",E9=""),0,D9*E9)</f>
        <v>875000</v>
      </c>
    </row>
    <row r="10" customFormat="false" ht="15" hidden="false" customHeight="false" outlineLevel="0" collapsed="false">
      <c r="B10" s="3" t="s">
        <v>28</v>
      </c>
      <c r="C10" s="17" t="str">
        <f aca="false">IFERROR(VLOOKUP(B10,상품마스터!B5:J54,2,FALSE()),"")</f>
        <v>키보드</v>
      </c>
      <c r="D10" s="3" t="n">
        <v>60</v>
      </c>
      <c r="E10" s="18" t="n">
        <f aca="false">IFERROR(VLOOKUP(B10,상품마스터!B5:J54,5,FALSE()),0)</f>
        <v>45000</v>
      </c>
      <c r="F10" s="19" t="n">
        <f aca="false">IF(OR(D10="",E10=""),0,D10*E10)</f>
        <v>2700000</v>
      </c>
    </row>
    <row r="11" customFormat="false" ht="15" hidden="false" customHeight="false" outlineLevel="0" collapsed="false">
      <c r="B11" s="8" t="s">
        <v>32</v>
      </c>
      <c r="C11" s="20" t="str">
        <f aca="false">IFERROR(VLOOKUP(B11,상품마스터!B5:J54,2,FALSE()),"")</f>
        <v>마우스패드</v>
      </c>
      <c r="D11" s="8" t="n">
        <v>100</v>
      </c>
      <c r="E11" s="21" t="n">
        <f aca="false">IFERROR(VLOOKUP(B11,상품마스터!B5:J54,5,FALSE()),0)</f>
        <v>5000</v>
      </c>
      <c r="F11" s="22" t="n">
        <f aca="false">IF(OR(D11="",E11=""),0,D11*E11)</f>
        <v>500000</v>
      </c>
    </row>
    <row r="12" customFormat="false" ht="15" hidden="false" customHeight="false" outlineLevel="0" collapsed="false">
      <c r="B12" s="3" t="s">
        <v>36</v>
      </c>
      <c r="C12" s="17" t="str">
        <f aca="false">IFERROR(VLOOKUP(B12,상품마스터!B5:J54,2,FALSE()),"")</f>
        <v>웹캠</v>
      </c>
      <c r="D12" s="3" t="n">
        <v>35</v>
      </c>
      <c r="E12" s="18" t="n">
        <f aca="false">IFERROR(VLOOKUP(B12,상품마스터!B5:J54,5,FALSE()),0)</f>
        <v>30000</v>
      </c>
      <c r="F12" s="19" t="n">
        <f aca="false">IF(OR(D12="",E12=""),0,D12*E12)</f>
        <v>1050000</v>
      </c>
    </row>
    <row r="13" customFormat="false" ht="15" hidden="false" customHeight="false" outlineLevel="0" collapsed="false">
      <c r="B13" s="8" t="s">
        <v>40</v>
      </c>
      <c r="C13" s="20" t="str">
        <f aca="false">IFERROR(VLOOKUP(B13,상품마스터!B5:J54,2,FALSE()),"")</f>
        <v>헤드셋</v>
      </c>
      <c r="D13" s="8" t="n">
        <v>45</v>
      </c>
      <c r="E13" s="21" t="n">
        <f aca="false">IFERROR(VLOOKUP(B13,상품마스터!B5:J54,5,FALSE()),0)</f>
        <v>25000</v>
      </c>
      <c r="F13" s="22" t="n">
        <f aca="false">IF(OR(D13="",E13=""),0,D13*E13)</f>
        <v>1125000</v>
      </c>
    </row>
    <row r="14" customFormat="false" ht="15" hidden="false" customHeight="false" outlineLevel="0" collapsed="false">
      <c r="B14" s="3" t="s">
        <v>44</v>
      </c>
      <c r="C14" s="17" t="str">
        <f aca="false">IFERROR(VLOOKUP(B14,상품마스터!B5:J54,2,FALSE()),"")</f>
        <v>케이블정리함</v>
      </c>
      <c r="D14" s="3" t="n">
        <v>80</v>
      </c>
      <c r="E14" s="18" t="n">
        <f aca="false">IFERROR(VLOOKUP(B14,상품마스터!B5:J54,5,FALSE()),0)</f>
        <v>3000</v>
      </c>
      <c r="F14" s="19" t="n">
        <f aca="false">IF(OR(D14="",E14=""),0,D14*E14)</f>
        <v>240000</v>
      </c>
    </row>
    <row r="15" customFormat="false" ht="15" hidden="false" customHeight="false" outlineLevel="0" collapsed="false">
      <c r="B15" s="8" t="s">
        <v>47</v>
      </c>
      <c r="C15" s="20" t="str">
        <f aca="false">IFERROR(VLOOKUP(B15,상품마스터!B5:J54,2,FALSE()),"")</f>
        <v>모니터 라이트바</v>
      </c>
      <c r="D15" s="8" t="n">
        <v>30</v>
      </c>
      <c r="E15" s="21" t="n">
        <f aca="false">IFERROR(VLOOKUP(B15,상품마스터!B5:J54,5,FALSE()),0)</f>
        <v>20000</v>
      </c>
      <c r="F15" s="22" t="n">
        <f aca="false">IF(OR(D15="",E15=""),0,D15*E15)</f>
        <v>600000</v>
      </c>
    </row>
    <row r="16" customFormat="false" ht="15" hidden="false" customHeight="false" outlineLevel="0" collapsed="false">
      <c r="B16" s="3"/>
      <c r="C16" s="17" t="str">
        <f aca="false">IFERROR(VLOOKUP(B16,상품마스터!B5:J54,2,FALSE()),"")</f>
        <v/>
      </c>
      <c r="D16" s="3"/>
      <c r="E16" s="18" t="n">
        <f aca="false">IFERROR(VLOOKUP(B16,상품마스터!B5:J54,5,FALSE()),0)</f>
        <v>0</v>
      </c>
      <c r="F16" s="19" t="n">
        <f aca="false">IF(OR(D16="",E16=""),0,D16*E16)</f>
        <v>0</v>
      </c>
    </row>
    <row r="17" customFormat="false" ht="15" hidden="false" customHeight="false" outlineLevel="0" collapsed="false">
      <c r="B17" s="8"/>
      <c r="C17" s="20" t="str">
        <f aca="false">IFERROR(VLOOKUP(B17,상품마스터!B5:J54,2,FALSE()),"")</f>
        <v/>
      </c>
      <c r="D17" s="8"/>
      <c r="E17" s="21" t="n">
        <f aca="false">IFERROR(VLOOKUP(B17,상품마스터!B5:J54,5,FALSE()),0)</f>
        <v>0</v>
      </c>
      <c r="F17" s="22" t="n">
        <f aca="false">IF(OR(D17="",E17=""),0,D17*E17)</f>
        <v>0</v>
      </c>
    </row>
    <row r="18" customFormat="false" ht="15" hidden="false" customHeight="false" outlineLevel="0" collapsed="false">
      <c r="B18" s="3"/>
      <c r="C18" s="17" t="str">
        <f aca="false">IFERROR(VLOOKUP(B18,상품마스터!B5:J54,2,FALSE()),"")</f>
        <v/>
      </c>
      <c r="D18" s="3"/>
      <c r="E18" s="18" t="n">
        <f aca="false">IFERROR(VLOOKUP(B18,상품마스터!B5:J54,5,FALSE()),0)</f>
        <v>0</v>
      </c>
      <c r="F18" s="19" t="n">
        <f aca="false">IF(OR(D18="",E18=""),0,D18*E18)</f>
        <v>0</v>
      </c>
    </row>
    <row r="19" customFormat="false" ht="15" hidden="false" customHeight="false" outlineLevel="0" collapsed="false">
      <c r="B19" s="8"/>
      <c r="C19" s="20" t="str">
        <f aca="false">IFERROR(VLOOKUP(B19,상품마스터!B5:J54,2,FALSE()),"")</f>
        <v/>
      </c>
      <c r="D19" s="8"/>
      <c r="E19" s="21" t="n">
        <f aca="false">IFERROR(VLOOKUP(B19,상품마스터!B5:J54,5,FALSE()),0)</f>
        <v>0</v>
      </c>
      <c r="F19" s="22" t="n">
        <f aca="false">IF(OR(D19="",E19=""),0,D19*E19)</f>
        <v>0</v>
      </c>
    </row>
    <row r="20" customFormat="false" ht="15" hidden="false" customHeight="false" outlineLevel="0" collapsed="false">
      <c r="B20" s="3"/>
      <c r="C20" s="17" t="str">
        <f aca="false">IFERROR(VLOOKUP(B20,상품마스터!B5:J54,2,FALSE()),"")</f>
        <v/>
      </c>
      <c r="D20" s="3"/>
      <c r="E20" s="18" t="n">
        <f aca="false">IFERROR(VLOOKUP(B20,상품마스터!B5:J54,5,FALSE()),0)</f>
        <v>0</v>
      </c>
      <c r="F20" s="19" t="n">
        <f aca="false">IF(OR(D20="",E20=""),0,D20*E20)</f>
        <v>0</v>
      </c>
    </row>
    <row r="21" customFormat="false" ht="15" hidden="false" customHeight="false" outlineLevel="0" collapsed="false">
      <c r="B21" s="8"/>
      <c r="C21" s="20" t="str">
        <f aca="false">IFERROR(VLOOKUP(B21,상품마스터!B5:J54,2,FALSE()),"")</f>
        <v/>
      </c>
      <c r="D21" s="8"/>
      <c r="E21" s="21" t="n">
        <f aca="false">IFERROR(VLOOKUP(B21,상품마스터!B5:J54,5,FALSE()),0)</f>
        <v>0</v>
      </c>
      <c r="F21" s="22" t="n">
        <f aca="false">IF(OR(D21="",E21=""),0,D21*E21)</f>
        <v>0</v>
      </c>
    </row>
    <row r="22" customFormat="false" ht="15" hidden="false" customHeight="false" outlineLevel="0" collapsed="false">
      <c r="B22" s="3"/>
      <c r="C22" s="17" t="str">
        <f aca="false">IFERROR(VLOOKUP(B22,상품마스터!B5:J54,2,FALSE()),"")</f>
        <v/>
      </c>
      <c r="D22" s="3"/>
      <c r="E22" s="18" t="n">
        <f aca="false">IFERROR(VLOOKUP(B22,상품마스터!B5:J54,5,FALSE()),0)</f>
        <v>0</v>
      </c>
      <c r="F22" s="19" t="n">
        <f aca="false">IF(OR(D22="",E22=""),0,D22*E22)</f>
        <v>0</v>
      </c>
    </row>
    <row r="23" customFormat="false" ht="15" hidden="false" customHeight="false" outlineLevel="0" collapsed="false">
      <c r="B23" s="8"/>
      <c r="C23" s="20" t="str">
        <f aca="false">IFERROR(VLOOKUP(B23,상품마스터!B5:J54,2,FALSE()),"")</f>
        <v/>
      </c>
      <c r="D23" s="8"/>
      <c r="E23" s="21" t="n">
        <f aca="false">IFERROR(VLOOKUP(B23,상품마스터!B5:J54,5,FALSE()),0)</f>
        <v>0</v>
      </c>
      <c r="F23" s="22" t="n">
        <f aca="false">IF(OR(D23="",E23=""),0,D23*E23)</f>
        <v>0</v>
      </c>
    </row>
    <row r="24" customFormat="false" ht="15" hidden="false" customHeight="false" outlineLevel="0" collapsed="false">
      <c r="B24" s="3"/>
      <c r="C24" s="17" t="str">
        <f aca="false">IFERROR(VLOOKUP(B24,상품마스터!B5:J54,2,FALSE()),"")</f>
        <v/>
      </c>
      <c r="D24" s="3"/>
      <c r="E24" s="18" t="n">
        <f aca="false">IFERROR(VLOOKUP(B24,상품마스터!B5:J54,5,FALSE()),0)</f>
        <v>0</v>
      </c>
      <c r="F24" s="19" t="n">
        <f aca="false">IF(OR(D24="",E24=""),0,D24*E24)</f>
        <v>0</v>
      </c>
    </row>
    <row r="25" customFormat="false" ht="15" hidden="false" customHeight="false" outlineLevel="0" collapsed="false">
      <c r="B25" s="8"/>
      <c r="C25" s="20" t="str">
        <f aca="false">IFERROR(VLOOKUP(B25,상품마스터!B5:J54,2,FALSE()),"")</f>
        <v/>
      </c>
      <c r="D25" s="8"/>
      <c r="E25" s="21" t="n">
        <f aca="false">IFERROR(VLOOKUP(B25,상품마스터!B5:J54,5,FALSE()),0)</f>
        <v>0</v>
      </c>
      <c r="F25" s="22" t="n">
        <f aca="false">IF(OR(D25="",E25=""),0,D25*E25)</f>
        <v>0</v>
      </c>
    </row>
    <row r="26" customFormat="false" ht="15" hidden="false" customHeight="false" outlineLevel="0" collapsed="false">
      <c r="B26" s="3"/>
      <c r="C26" s="17" t="str">
        <f aca="false">IFERROR(VLOOKUP(B26,상품마스터!B5:J54,2,FALSE()),"")</f>
        <v/>
      </c>
      <c r="D26" s="3"/>
      <c r="E26" s="18" t="n">
        <f aca="false">IFERROR(VLOOKUP(B26,상품마스터!B5:J54,5,FALSE()),0)</f>
        <v>0</v>
      </c>
      <c r="F26" s="19" t="n">
        <f aca="false">IF(OR(D26="",E26=""),0,D26*E26)</f>
        <v>0</v>
      </c>
    </row>
    <row r="27" customFormat="false" ht="15" hidden="false" customHeight="false" outlineLevel="0" collapsed="false">
      <c r="B27" s="8"/>
      <c r="C27" s="20" t="str">
        <f aca="false">IFERROR(VLOOKUP(B27,상품마스터!B5:J54,2,FALSE()),"")</f>
        <v/>
      </c>
      <c r="D27" s="8"/>
      <c r="E27" s="21" t="n">
        <f aca="false">IFERROR(VLOOKUP(B27,상품마스터!B5:J54,5,FALSE()),0)</f>
        <v>0</v>
      </c>
      <c r="F27" s="22" t="n">
        <f aca="false">IF(OR(D27="",E27=""),0,D27*E27)</f>
        <v>0</v>
      </c>
    </row>
    <row r="28" customFormat="false" ht="15" hidden="false" customHeight="false" outlineLevel="0" collapsed="false">
      <c r="B28" s="3"/>
      <c r="C28" s="17" t="str">
        <f aca="false">IFERROR(VLOOKUP(B28,상품마스터!B5:J54,2,FALSE()),"")</f>
        <v/>
      </c>
      <c r="D28" s="3"/>
      <c r="E28" s="18" t="n">
        <f aca="false">IFERROR(VLOOKUP(B28,상품마스터!B5:J54,5,FALSE()),0)</f>
        <v>0</v>
      </c>
      <c r="F28" s="19" t="n">
        <f aca="false">IF(OR(D28="",E28=""),0,D28*E28)</f>
        <v>0</v>
      </c>
    </row>
    <row r="29" customFormat="false" ht="15" hidden="false" customHeight="false" outlineLevel="0" collapsed="false">
      <c r="B29" s="8"/>
      <c r="C29" s="20" t="str">
        <f aca="false">IFERROR(VLOOKUP(B29,상품마스터!B5:J54,2,FALSE()),"")</f>
        <v/>
      </c>
      <c r="D29" s="8"/>
      <c r="E29" s="21" t="n">
        <f aca="false">IFERROR(VLOOKUP(B29,상품마스터!B5:J54,5,FALSE()),0)</f>
        <v>0</v>
      </c>
      <c r="F29" s="22" t="n">
        <f aca="false">IF(OR(D29="",E29=""),0,D29*E29)</f>
        <v>0</v>
      </c>
    </row>
    <row r="30" customFormat="false" ht="15" hidden="false" customHeight="false" outlineLevel="0" collapsed="false">
      <c r="B30" s="3"/>
      <c r="C30" s="17" t="str">
        <f aca="false">IFERROR(VLOOKUP(B30,상품마스터!B5:J54,2,FALSE()),"")</f>
        <v/>
      </c>
      <c r="D30" s="3"/>
      <c r="E30" s="18" t="n">
        <f aca="false">IFERROR(VLOOKUP(B30,상품마스터!B5:J54,5,FALSE()),0)</f>
        <v>0</v>
      </c>
      <c r="F30" s="19" t="n">
        <f aca="false">IF(OR(D30="",E30=""),0,D30*E30)</f>
        <v>0</v>
      </c>
    </row>
    <row r="31" customFormat="false" ht="15" hidden="false" customHeight="false" outlineLevel="0" collapsed="false">
      <c r="B31" s="8"/>
      <c r="C31" s="20" t="str">
        <f aca="false">IFERROR(VLOOKUP(B31,상품마스터!B5:J54,2,FALSE()),"")</f>
        <v/>
      </c>
      <c r="D31" s="8"/>
      <c r="E31" s="21" t="n">
        <f aca="false">IFERROR(VLOOKUP(B31,상품마스터!B5:J54,5,FALSE()),0)</f>
        <v>0</v>
      </c>
      <c r="F31" s="22" t="n">
        <f aca="false">IF(OR(D31="",E31=""),0,D31*E31)</f>
        <v>0</v>
      </c>
    </row>
    <row r="32" customFormat="false" ht="15" hidden="false" customHeight="false" outlineLevel="0" collapsed="false">
      <c r="B32" s="3"/>
      <c r="C32" s="17" t="str">
        <f aca="false">IFERROR(VLOOKUP(B32,상품마스터!B5:J54,2,FALSE()),"")</f>
        <v/>
      </c>
      <c r="D32" s="3"/>
      <c r="E32" s="18" t="n">
        <f aca="false">IFERROR(VLOOKUP(B32,상품마스터!B5:J54,5,FALSE()),0)</f>
        <v>0</v>
      </c>
      <c r="F32" s="19" t="n">
        <f aca="false">IF(OR(D32="",E32=""),0,D32*E32)</f>
        <v>0</v>
      </c>
    </row>
    <row r="33" customFormat="false" ht="15" hidden="false" customHeight="false" outlineLevel="0" collapsed="false">
      <c r="B33" s="8"/>
      <c r="C33" s="20" t="str">
        <f aca="false">IFERROR(VLOOKUP(B33,상품마스터!B5:J54,2,FALSE()),"")</f>
        <v/>
      </c>
      <c r="D33" s="8"/>
      <c r="E33" s="21" t="n">
        <f aca="false">IFERROR(VLOOKUP(B33,상품마스터!B5:J54,5,FALSE()),0)</f>
        <v>0</v>
      </c>
      <c r="F33" s="22" t="n">
        <f aca="false">IF(OR(D33="",E33=""),0,D33*E33)</f>
        <v>0</v>
      </c>
    </row>
    <row r="34" customFormat="false" ht="15" hidden="false" customHeight="false" outlineLevel="0" collapsed="false">
      <c r="B34" s="3"/>
      <c r="C34" s="17" t="str">
        <f aca="false">IFERROR(VLOOKUP(B34,상품마스터!B5:J54,2,FALSE()),"")</f>
        <v/>
      </c>
      <c r="D34" s="3"/>
      <c r="E34" s="18" t="n">
        <f aca="false">IFERROR(VLOOKUP(B34,상품마스터!B5:J54,5,FALSE()),0)</f>
        <v>0</v>
      </c>
      <c r="F34" s="19" t="n">
        <f aca="false">IF(OR(D34="",E34=""),0,D34*E34)</f>
        <v>0</v>
      </c>
    </row>
    <row r="35" customFormat="false" ht="15" hidden="false" customHeight="false" outlineLevel="0" collapsed="false">
      <c r="B35" s="8"/>
      <c r="C35" s="20" t="str">
        <f aca="false">IFERROR(VLOOKUP(B35,상품마스터!B5:J54,2,FALSE()),"")</f>
        <v/>
      </c>
      <c r="D35" s="8"/>
      <c r="E35" s="21" t="n">
        <f aca="false">IFERROR(VLOOKUP(B35,상품마스터!B5:J54,5,FALSE()),0)</f>
        <v>0</v>
      </c>
      <c r="F35" s="22" t="n">
        <f aca="false">IF(OR(D35="",E35=""),0,D35*E35)</f>
        <v>0</v>
      </c>
    </row>
    <row r="36" customFormat="false" ht="15" hidden="false" customHeight="false" outlineLevel="0" collapsed="false">
      <c r="B36" s="3"/>
      <c r="C36" s="17" t="str">
        <f aca="false">IFERROR(VLOOKUP(B36,상품마스터!B5:J54,2,FALSE()),"")</f>
        <v/>
      </c>
      <c r="D36" s="3"/>
      <c r="E36" s="18" t="n">
        <f aca="false">IFERROR(VLOOKUP(B36,상품마스터!B5:J54,5,FALSE()),0)</f>
        <v>0</v>
      </c>
      <c r="F36" s="19" t="n">
        <f aca="false">IF(OR(D36="",E36=""),0,D36*E36)</f>
        <v>0</v>
      </c>
    </row>
    <row r="37" customFormat="false" ht="15" hidden="false" customHeight="false" outlineLevel="0" collapsed="false">
      <c r="B37" s="8"/>
      <c r="C37" s="20" t="str">
        <f aca="false">IFERROR(VLOOKUP(B37,상품마스터!B5:J54,2,FALSE()),"")</f>
        <v/>
      </c>
      <c r="D37" s="8"/>
      <c r="E37" s="21" t="n">
        <f aca="false">IFERROR(VLOOKUP(B37,상품마스터!B5:J54,5,FALSE()),0)</f>
        <v>0</v>
      </c>
      <c r="F37" s="22" t="n">
        <f aca="false">IF(OR(D37="",E37=""),0,D37*E37)</f>
        <v>0</v>
      </c>
    </row>
    <row r="38" customFormat="false" ht="15" hidden="false" customHeight="false" outlineLevel="0" collapsed="false">
      <c r="B38" s="3"/>
      <c r="C38" s="17" t="str">
        <f aca="false">IFERROR(VLOOKUP(B38,상품마스터!B5:J54,2,FALSE()),"")</f>
        <v/>
      </c>
      <c r="D38" s="3"/>
      <c r="E38" s="18" t="n">
        <f aca="false">IFERROR(VLOOKUP(B38,상품마스터!B5:J54,5,FALSE()),0)</f>
        <v>0</v>
      </c>
      <c r="F38" s="19" t="n">
        <f aca="false">IF(OR(D38="",E38=""),0,D38*E38)</f>
        <v>0</v>
      </c>
    </row>
    <row r="39" customFormat="false" ht="15" hidden="false" customHeight="false" outlineLevel="0" collapsed="false">
      <c r="B39" s="8"/>
      <c r="C39" s="20" t="str">
        <f aca="false">IFERROR(VLOOKUP(B39,상품마스터!B5:J54,2,FALSE()),"")</f>
        <v/>
      </c>
      <c r="D39" s="8"/>
      <c r="E39" s="21" t="n">
        <f aca="false">IFERROR(VLOOKUP(B39,상품마스터!B5:J54,5,FALSE()),0)</f>
        <v>0</v>
      </c>
      <c r="F39" s="22" t="n">
        <f aca="false">IF(OR(D39="",E39=""),0,D39*E39)</f>
        <v>0</v>
      </c>
    </row>
    <row r="40" customFormat="false" ht="15" hidden="false" customHeight="false" outlineLevel="0" collapsed="false">
      <c r="B40" s="3"/>
      <c r="C40" s="17" t="str">
        <f aca="false">IFERROR(VLOOKUP(B40,상품마스터!B5:J54,2,FALSE()),"")</f>
        <v/>
      </c>
      <c r="D40" s="3"/>
      <c r="E40" s="18" t="n">
        <f aca="false">IFERROR(VLOOKUP(B40,상품마스터!B5:J54,5,FALSE()),0)</f>
        <v>0</v>
      </c>
      <c r="F40" s="19" t="n">
        <f aca="false">IF(OR(D40="",E40=""),0,D40*E40)</f>
        <v>0</v>
      </c>
    </row>
    <row r="41" customFormat="false" ht="15" hidden="false" customHeight="false" outlineLevel="0" collapsed="false">
      <c r="B41" s="8"/>
      <c r="C41" s="20" t="str">
        <f aca="false">IFERROR(VLOOKUP(B41,상품마스터!B5:J54,2,FALSE()),"")</f>
        <v/>
      </c>
      <c r="D41" s="8"/>
      <c r="E41" s="21" t="n">
        <f aca="false">IFERROR(VLOOKUP(B41,상품마스터!B5:J54,5,FALSE()),0)</f>
        <v>0</v>
      </c>
      <c r="F41" s="22" t="n">
        <f aca="false">IF(OR(D41="",E41=""),0,D41*E41)</f>
        <v>0</v>
      </c>
    </row>
    <row r="42" customFormat="false" ht="15" hidden="false" customHeight="false" outlineLevel="0" collapsed="false">
      <c r="B42" s="3"/>
      <c r="C42" s="17" t="str">
        <f aca="false">IFERROR(VLOOKUP(B42,상품마스터!B5:J54,2,FALSE()),"")</f>
        <v/>
      </c>
      <c r="D42" s="3"/>
      <c r="E42" s="18" t="n">
        <f aca="false">IFERROR(VLOOKUP(B42,상품마스터!B5:J54,5,FALSE()),0)</f>
        <v>0</v>
      </c>
      <c r="F42" s="19" t="n">
        <f aca="false">IF(OR(D42="",E42=""),0,D42*E42)</f>
        <v>0</v>
      </c>
    </row>
    <row r="43" customFormat="false" ht="15" hidden="false" customHeight="false" outlineLevel="0" collapsed="false">
      <c r="B43" s="8"/>
      <c r="C43" s="20" t="str">
        <f aca="false">IFERROR(VLOOKUP(B43,상품마스터!B5:J54,2,FALSE()),"")</f>
        <v/>
      </c>
      <c r="D43" s="8"/>
      <c r="E43" s="21" t="n">
        <f aca="false">IFERROR(VLOOKUP(B43,상품마스터!B5:J54,5,FALSE()),0)</f>
        <v>0</v>
      </c>
      <c r="F43" s="22" t="n">
        <f aca="false">IF(OR(D43="",E43=""),0,D43*E43)</f>
        <v>0</v>
      </c>
    </row>
    <row r="44" customFormat="false" ht="15" hidden="false" customHeight="false" outlineLevel="0" collapsed="false">
      <c r="B44" s="3"/>
      <c r="C44" s="17" t="str">
        <f aca="false">IFERROR(VLOOKUP(B44,상품마스터!B5:J54,2,FALSE()),"")</f>
        <v/>
      </c>
      <c r="D44" s="3"/>
      <c r="E44" s="18" t="n">
        <f aca="false">IFERROR(VLOOKUP(B44,상품마스터!B5:J54,5,FALSE()),0)</f>
        <v>0</v>
      </c>
      <c r="F44" s="19" t="n">
        <f aca="false">IF(OR(D44="",E44=""),0,D44*E44)</f>
        <v>0</v>
      </c>
    </row>
    <row r="45" customFormat="false" ht="15" hidden="false" customHeight="false" outlineLevel="0" collapsed="false">
      <c r="B45" s="8"/>
      <c r="C45" s="20" t="str">
        <f aca="false">IFERROR(VLOOKUP(B45,상품마스터!B5:J54,2,FALSE()),"")</f>
        <v/>
      </c>
      <c r="D45" s="8"/>
      <c r="E45" s="21" t="n">
        <f aca="false">IFERROR(VLOOKUP(B45,상품마스터!B5:J54,5,FALSE()),0)</f>
        <v>0</v>
      </c>
      <c r="F45" s="22" t="n">
        <f aca="false">IF(OR(D45="",E45=""),0,D45*E45)</f>
        <v>0</v>
      </c>
    </row>
    <row r="46" customFormat="false" ht="15" hidden="false" customHeight="false" outlineLevel="0" collapsed="false">
      <c r="B46" s="3"/>
      <c r="C46" s="17" t="str">
        <f aca="false">IFERROR(VLOOKUP(B46,상품마스터!B5:J54,2,FALSE()),"")</f>
        <v/>
      </c>
      <c r="D46" s="3"/>
      <c r="E46" s="18" t="n">
        <f aca="false">IFERROR(VLOOKUP(B46,상품마스터!B5:J54,5,FALSE()),0)</f>
        <v>0</v>
      </c>
      <c r="F46" s="19" t="n">
        <f aca="false">IF(OR(D46="",E46=""),0,D46*E46)</f>
        <v>0</v>
      </c>
    </row>
    <row r="47" customFormat="false" ht="15" hidden="false" customHeight="false" outlineLevel="0" collapsed="false">
      <c r="B47" s="8"/>
      <c r="C47" s="20" t="str">
        <f aca="false">IFERROR(VLOOKUP(B47,상품마스터!B5:J54,2,FALSE()),"")</f>
        <v/>
      </c>
      <c r="D47" s="8"/>
      <c r="E47" s="21" t="n">
        <f aca="false">IFERROR(VLOOKUP(B47,상품마스터!B5:J54,5,FALSE()),0)</f>
        <v>0</v>
      </c>
      <c r="F47" s="22" t="n">
        <f aca="false">IF(OR(D47="",E47=""),0,D47*E47)</f>
        <v>0</v>
      </c>
    </row>
    <row r="48" customFormat="false" ht="15" hidden="false" customHeight="false" outlineLevel="0" collapsed="false">
      <c r="B48" s="3"/>
      <c r="C48" s="17" t="str">
        <f aca="false">IFERROR(VLOOKUP(B48,상품마스터!B5:J54,2,FALSE()),"")</f>
        <v/>
      </c>
      <c r="D48" s="3"/>
      <c r="E48" s="18" t="n">
        <f aca="false">IFERROR(VLOOKUP(B48,상품마스터!B5:J54,5,FALSE()),0)</f>
        <v>0</v>
      </c>
      <c r="F48" s="19" t="n">
        <f aca="false">IF(OR(D48="",E48=""),0,D48*E48)</f>
        <v>0</v>
      </c>
    </row>
    <row r="49" customFormat="false" ht="15" hidden="false" customHeight="false" outlineLevel="0" collapsed="false">
      <c r="B49" s="8"/>
      <c r="C49" s="20" t="str">
        <f aca="false">IFERROR(VLOOKUP(B49,상품마스터!B5:J54,2,FALSE()),"")</f>
        <v/>
      </c>
      <c r="D49" s="8"/>
      <c r="E49" s="21" t="n">
        <f aca="false">IFERROR(VLOOKUP(B49,상품마스터!B5:J54,5,FALSE()),0)</f>
        <v>0</v>
      </c>
      <c r="F49" s="22" t="n">
        <f aca="false">IF(OR(D49="",E49=""),0,D49*E49)</f>
        <v>0</v>
      </c>
    </row>
    <row r="50" customFormat="false" ht="15" hidden="false" customHeight="false" outlineLevel="0" collapsed="false">
      <c r="B50" s="3"/>
      <c r="C50" s="17" t="str">
        <f aca="false">IFERROR(VLOOKUP(B50,상품마스터!B5:J54,2,FALSE()),"")</f>
        <v/>
      </c>
      <c r="D50" s="3"/>
      <c r="E50" s="18" t="n">
        <f aca="false">IFERROR(VLOOKUP(B50,상품마스터!B5:J54,5,FALSE()),0)</f>
        <v>0</v>
      </c>
      <c r="F50" s="19" t="n">
        <f aca="false">IF(OR(D50="",E50=""),0,D50*E50)</f>
        <v>0</v>
      </c>
    </row>
    <row r="51" customFormat="false" ht="15" hidden="false" customHeight="false" outlineLevel="0" collapsed="false">
      <c r="B51" s="8"/>
      <c r="C51" s="20" t="str">
        <f aca="false">IFERROR(VLOOKUP(B51,상품마스터!B5:J54,2,FALSE()),"")</f>
        <v/>
      </c>
      <c r="D51" s="8"/>
      <c r="E51" s="21" t="n">
        <f aca="false">IFERROR(VLOOKUP(B51,상품마스터!B5:J54,5,FALSE()),0)</f>
        <v>0</v>
      </c>
      <c r="F51" s="22" t="n">
        <f aca="false">IF(OR(D51="",E51=""),0,D51*E51)</f>
        <v>0</v>
      </c>
    </row>
    <row r="52" customFormat="false" ht="15" hidden="false" customHeight="false" outlineLevel="0" collapsed="false">
      <c r="B52" s="3"/>
      <c r="C52" s="17" t="str">
        <f aca="false">IFERROR(VLOOKUP(B52,상품마스터!B5:J54,2,FALSE()),"")</f>
        <v/>
      </c>
      <c r="D52" s="3"/>
      <c r="E52" s="18" t="n">
        <f aca="false">IFERROR(VLOOKUP(B52,상품마스터!B5:J54,5,FALSE()),0)</f>
        <v>0</v>
      </c>
      <c r="F52" s="19" t="n">
        <f aca="false">IF(OR(D52="",E52=""),0,D52*E52)</f>
        <v>0</v>
      </c>
    </row>
    <row r="53" customFormat="false" ht="15" hidden="false" customHeight="false" outlineLevel="0" collapsed="false">
      <c r="B53" s="8"/>
      <c r="C53" s="20" t="str">
        <f aca="false">IFERROR(VLOOKUP(B53,상품마스터!B5:J54,2,FALSE()),"")</f>
        <v/>
      </c>
      <c r="D53" s="8"/>
      <c r="E53" s="21" t="n">
        <f aca="false">IFERROR(VLOOKUP(B53,상품마스터!B5:J54,5,FALSE()),0)</f>
        <v>0</v>
      </c>
      <c r="F53" s="22" t="n">
        <f aca="false">IF(OR(D53="",E53=""),0,D53*E53)</f>
        <v>0</v>
      </c>
    </row>
    <row r="54" customFormat="false" ht="15" hidden="false" customHeight="false" outlineLevel="0" collapsed="false">
      <c r="B54" s="3"/>
      <c r="C54" s="17" t="str">
        <f aca="false">IFERROR(VLOOKUP(B54,상품마스터!B5:J54,2,FALSE()),"")</f>
        <v/>
      </c>
      <c r="D54" s="3"/>
      <c r="E54" s="18" t="n">
        <f aca="false">IFERROR(VLOOKUP(B54,상품마스터!B5:J54,5,FALSE()),0)</f>
        <v>0</v>
      </c>
      <c r="F54" s="19" t="n">
        <f aca="false">IF(OR(D54="",E54=""),0,D54*E54)</f>
        <v>0</v>
      </c>
    </row>
    <row r="55" customFormat="false" ht="15" hidden="false" customHeight="false" outlineLevel="0" collapsed="false">
      <c r="B55" s="8"/>
      <c r="C55" s="20" t="str">
        <f aca="false">IFERROR(VLOOKUP(B55,상품마스터!B5:J54,2,FALSE()),"")</f>
        <v/>
      </c>
      <c r="D55" s="8"/>
      <c r="E55" s="21" t="n">
        <f aca="false">IFERROR(VLOOKUP(B55,상품마스터!B5:J54,5,FALSE()),0)</f>
        <v>0</v>
      </c>
      <c r="F55" s="22" t="n">
        <f aca="false">IF(OR(D55="",E55=""),0,D55*E55)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7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8"/>
    <col collapsed="false" customWidth="true" hidden="false" outlineLevel="0" max="7" min="7" style="0" width="12"/>
    <col collapsed="false" customWidth="true" hidden="false" outlineLevel="0" max="10" min="8" style="0" width="14"/>
  </cols>
  <sheetData>
    <row r="2" customFormat="false" ht="17.35" hidden="false" customHeight="false" outlineLevel="0" collapsed="false">
      <c r="B2" s="1" t="s">
        <v>55</v>
      </c>
    </row>
    <row r="4" customFormat="false" ht="15" hidden="false" customHeight="false" outlineLevel="0" collapsed="false">
      <c r="B4" s="2" t="s">
        <v>56</v>
      </c>
      <c r="C4" s="2" t="s">
        <v>57</v>
      </c>
      <c r="D4" s="2" t="s">
        <v>1</v>
      </c>
      <c r="E4" s="2" t="s">
        <v>2</v>
      </c>
      <c r="F4" s="2" t="s">
        <v>58</v>
      </c>
      <c r="G4" s="2" t="s">
        <v>53</v>
      </c>
      <c r="H4" s="2" t="s">
        <v>59</v>
      </c>
      <c r="I4" s="2" t="s">
        <v>60</v>
      </c>
      <c r="J4" s="2" t="s">
        <v>9</v>
      </c>
    </row>
    <row r="5" customFormat="false" ht="15" hidden="false" customHeight="false" outlineLevel="0" collapsed="false">
      <c r="B5" s="23" t="n">
        <v>46027</v>
      </c>
      <c r="C5" s="4" t="s">
        <v>61</v>
      </c>
      <c r="D5" s="3" t="s">
        <v>10</v>
      </c>
      <c r="E5" s="17" t="str">
        <f aca="false">IFERROR(VLOOKUP(D5,상품마스터!B5:J54,2,FALSE()),"")</f>
        <v>노트북 거치대</v>
      </c>
      <c r="F5" s="3" t="n">
        <v>20</v>
      </c>
      <c r="G5" s="18" t="n">
        <f aca="false">IFERROR(IF(C5="출고",VLOOKUP(D5,상품마스터!B5:J54,6,FALSE()),VLOOKUP(D5,상품마스터!B5:J54,5,FALSE())),0)</f>
        <v>25000</v>
      </c>
      <c r="H5" s="19" t="n">
        <f aca="false">IF(OR(F5="",G5=""),0,F5*G5)</f>
        <v>500000</v>
      </c>
      <c r="I5" s="7" t="s">
        <v>62</v>
      </c>
      <c r="J5" s="17" t="s">
        <v>63</v>
      </c>
    </row>
    <row r="6" customFormat="false" ht="15" hidden="false" customHeight="false" outlineLevel="0" collapsed="false">
      <c r="B6" s="24" t="n">
        <v>46027</v>
      </c>
      <c r="C6" s="9" t="s">
        <v>61</v>
      </c>
      <c r="D6" s="8" t="s">
        <v>15</v>
      </c>
      <c r="E6" s="20" t="str">
        <f aca="false">IFERROR(VLOOKUP(D6,상품마스터!B5:J54,2,FALSE()),"")</f>
        <v>무선 마우스</v>
      </c>
      <c r="F6" s="8" t="n">
        <v>30</v>
      </c>
      <c r="G6" s="21" t="n">
        <f aca="false">IFERROR(IF(C6="출고",VLOOKUP(D6,상품마스터!B5:J54,6,FALSE()),VLOOKUP(D6,상품마스터!B5:J54,5,FALSE())),0)</f>
        <v>12000</v>
      </c>
      <c r="H6" s="22" t="n">
        <f aca="false">IF(OR(F6="",G6=""),0,F6*G6)</f>
        <v>360000</v>
      </c>
      <c r="I6" s="12" t="s">
        <v>62</v>
      </c>
      <c r="J6" s="20"/>
    </row>
    <row r="7" customFormat="false" ht="15" hidden="false" customHeight="false" outlineLevel="0" collapsed="false">
      <c r="B7" s="23" t="n">
        <v>46030</v>
      </c>
      <c r="C7" s="4" t="s">
        <v>64</v>
      </c>
      <c r="D7" s="3" t="s">
        <v>10</v>
      </c>
      <c r="E7" s="17" t="str">
        <f aca="false">IFERROR(VLOOKUP(D7,상품마스터!B5:J54,2,FALSE()),"")</f>
        <v>노트북 거치대</v>
      </c>
      <c r="F7" s="3" t="n">
        <v>5</v>
      </c>
      <c r="G7" s="18" t="n">
        <f aca="false">IFERROR(IF(C7="출고",VLOOKUP(D7,상품마스터!B5:J54,6,FALSE()),VLOOKUP(D7,상품마스터!B5:J54,5,FALSE())),0)</f>
        <v>45000</v>
      </c>
      <c r="H7" s="19" t="n">
        <f aca="false">IF(OR(F7="",G7=""),0,F7*G7)</f>
        <v>225000</v>
      </c>
      <c r="I7" s="7" t="s">
        <v>65</v>
      </c>
      <c r="J7" s="17" t="s">
        <v>66</v>
      </c>
    </row>
    <row r="8" customFormat="false" ht="15" hidden="false" customHeight="false" outlineLevel="0" collapsed="false">
      <c r="B8" s="24" t="n">
        <v>46032</v>
      </c>
      <c r="C8" s="9" t="s">
        <v>64</v>
      </c>
      <c r="D8" s="8" t="s">
        <v>20</v>
      </c>
      <c r="E8" s="20" t="str">
        <f aca="false">IFERROR(VLOOKUP(D8,상품마스터!B5:J54,2,FALSE()),"")</f>
        <v>USB-C 허브</v>
      </c>
      <c r="F8" s="8" t="n">
        <v>3</v>
      </c>
      <c r="G8" s="21" t="n">
        <f aca="false">IFERROR(IF(C8="출고",VLOOKUP(D8,상품마스터!B5:J54,6,FALSE()),VLOOKUP(D8,상품마스터!B5:J54,5,FALSE())),0)</f>
        <v>35000</v>
      </c>
      <c r="H8" s="22" t="n">
        <f aca="false">IF(OR(F8="",G8=""),0,F8*G8)</f>
        <v>105000</v>
      </c>
      <c r="I8" s="12" t="s">
        <v>67</v>
      </c>
      <c r="J8" s="20" t="s">
        <v>68</v>
      </c>
    </row>
    <row r="9" customFormat="false" ht="15" hidden="false" customHeight="false" outlineLevel="0" collapsed="false">
      <c r="B9" s="23" t="n">
        <v>46034</v>
      </c>
      <c r="C9" s="4" t="s">
        <v>64</v>
      </c>
      <c r="D9" s="3" t="s">
        <v>28</v>
      </c>
      <c r="E9" s="17" t="str">
        <f aca="false">IFERROR(VLOOKUP(D9,상품마스터!B5:J54,2,FALSE()),"")</f>
        <v>키보드</v>
      </c>
      <c r="F9" s="3" t="n">
        <v>8</v>
      </c>
      <c r="G9" s="18" t="n">
        <f aca="false">IFERROR(IF(C9="출고",VLOOKUP(D9,상품마스터!B5:J54,6,FALSE()),VLOOKUP(D9,상품마스터!B5:J54,5,FALSE())),0)</f>
        <v>79000</v>
      </c>
      <c r="H9" s="19" t="n">
        <f aca="false">IF(OR(F9="",G9=""),0,F9*G9)</f>
        <v>632000</v>
      </c>
      <c r="I9" s="14" t="s">
        <v>69</v>
      </c>
      <c r="J9" s="17"/>
    </row>
    <row r="10" customFormat="false" ht="15" hidden="false" customHeight="false" outlineLevel="0" collapsed="false">
      <c r="B10" s="24" t="n">
        <v>46037</v>
      </c>
      <c r="C10" s="9" t="s">
        <v>70</v>
      </c>
      <c r="D10" s="8" t="s">
        <v>15</v>
      </c>
      <c r="E10" s="20" t="str">
        <f aca="false">IFERROR(VLOOKUP(D10,상품마스터!B5:J54,2,FALSE()),"")</f>
        <v>무선 마우스</v>
      </c>
      <c r="F10" s="8" t="n">
        <v>2</v>
      </c>
      <c r="G10" s="21" t="n">
        <f aca="false">IFERROR(IF(C10="출고",VLOOKUP(D10,상품마스터!B5:J54,6,FALSE()),VLOOKUP(D10,상품마스터!B5:J54,5,FALSE())),0)</f>
        <v>12000</v>
      </c>
      <c r="H10" s="22" t="n">
        <f aca="false">IF(OR(F10="",G10=""),0,F10*G10)</f>
        <v>24000</v>
      </c>
      <c r="I10" s="12" t="s">
        <v>65</v>
      </c>
      <c r="J10" s="20" t="s">
        <v>71</v>
      </c>
    </row>
    <row r="11" customFormat="false" ht="15" hidden="false" customHeight="false" outlineLevel="0" collapsed="false">
      <c r="B11" s="23" t="n">
        <v>46042</v>
      </c>
      <c r="C11" s="4" t="s">
        <v>61</v>
      </c>
      <c r="D11" s="3" t="s">
        <v>24</v>
      </c>
      <c r="E11" s="17" t="str">
        <f aca="false">IFERROR(VLOOKUP(D11,상품마스터!B5:J54,2,FALSE()),"")</f>
        <v>모니터 암</v>
      </c>
      <c r="F11" s="3" t="n">
        <v>15</v>
      </c>
      <c r="G11" s="18" t="n">
        <f aca="false">IFERROR(IF(C11="출고",VLOOKUP(D11,상품마스터!B5:J54,6,FALSE()),VLOOKUP(D11,상품마스터!B5:J54,5,FALSE())),0)</f>
        <v>35000</v>
      </c>
      <c r="H11" s="19" t="n">
        <f aca="false">IF(OR(F11="",G11=""),0,F11*G11)</f>
        <v>525000</v>
      </c>
      <c r="I11" s="7" t="s">
        <v>72</v>
      </c>
      <c r="J11" s="17"/>
    </row>
    <row r="12" customFormat="false" ht="15" hidden="false" customHeight="false" outlineLevel="0" collapsed="false">
      <c r="B12" s="24" t="n">
        <v>46044</v>
      </c>
      <c r="C12" s="9" t="s">
        <v>64</v>
      </c>
      <c r="D12" s="8" t="s">
        <v>10</v>
      </c>
      <c r="E12" s="20" t="str">
        <f aca="false">IFERROR(VLOOKUP(D12,상품마스터!B5:J54,2,FALSE()),"")</f>
        <v>노트북 거치대</v>
      </c>
      <c r="F12" s="8" t="n">
        <v>10</v>
      </c>
      <c r="G12" s="21" t="n">
        <f aca="false">IFERROR(IF(C12="출고",VLOOKUP(D12,상품마스터!B5:J54,6,FALSE()),VLOOKUP(D12,상품마스터!B5:J54,5,FALSE())),0)</f>
        <v>45000</v>
      </c>
      <c r="H12" s="22" t="n">
        <f aca="false">IF(OR(F12="",G12=""),0,F12*G12)</f>
        <v>450000</v>
      </c>
      <c r="I12" s="12" t="s">
        <v>73</v>
      </c>
      <c r="J12" s="20" t="s">
        <v>74</v>
      </c>
    </row>
    <row r="13" customFormat="false" ht="15" hidden="false" customHeight="false" outlineLevel="0" collapsed="false">
      <c r="B13" s="23" t="n">
        <v>46047</v>
      </c>
      <c r="C13" s="4" t="s">
        <v>75</v>
      </c>
      <c r="D13" s="3" t="s">
        <v>44</v>
      </c>
      <c r="E13" s="17" t="str">
        <f aca="false">IFERROR(VLOOKUP(D13,상품마스터!B5:J54,2,FALSE()),"")</f>
        <v>케이블정리함</v>
      </c>
      <c r="F13" s="3" t="n">
        <v>5</v>
      </c>
      <c r="G13" s="18" t="n">
        <f aca="false">IFERROR(IF(C13="출고",VLOOKUP(D13,상품마스터!B5:J54,6,FALSE()),VLOOKUP(D13,상품마스터!B5:J54,5,FALSE())),0)</f>
        <v>3000</v>
      </c>
      <c r="H13" s="19" t="n">
        <f aca="false">IF(OR(F13="",G13=""),0,F13*G13)</f>
        <v>15000</v>
      </c>
      <c r="I13" s="7"/>
      <c r="J13" s="17" t="s">
        <v>76</v>
      </c>
    </row>
    <row r="14" customFormat="false" ht="15" hidden="false" customHeight="false" outlineLevel="0" collapsed="false">
      <c r="B14" s="24"/>
      <c r="C14" s="9"/>
      <c r="D14" s="8"/>
      <c r="E14" s="20" t="str">
        <f aca="false">IFERROR(VLOOKUP(D14,상품마스터!B5:J54,2,FALSE()),"")</f>
        <v/>
      </c>
      <c r="F14" s="8"/>
      <c r="G14" s="21" t="n">
        <f aca="false">IFERROR(IF(C14="출고",VLOOKUP(D14,상품마스터!B5:J54,6,FALSE()),VLOOKUP(D14,상품마스터!B5:J54,5,FALSE())),0)</f>
        <v>0</v>
      </c>
      <c r="H14" s="22" t="n">
        <f aca="false">IF(OR(F14="",G14=""),0,F14*G14)</f>
        <v>0</v>
      </c>
      <c r="I14" s="12"/>
      <c r="J14" s="20"/>
    </row>
    <row r="15" customFormat="false" ht="15" hidden="false" customHeight="false" outlineLevel="0" collapsed="false">
      <c r="B15" s="23"/>
      <c r="C15" s="4"/>
      <c r="D15" s="3"/>
      <c r="E15" s="17" t="str">
        <f aca="false">IFERROR(VLOOKUP(D15,상품마스터!B5:J54,2,FALSE()),"")</f>
        <v/>
      </c>
      <c r="F15" s="3"/>
      <c r="G15" s="18" t="n">
        <f aca="false">IFERROR(IF(C15="출고",VLOOKUP(D15,상품마스터!B5:J54,6,FALSE()),VLOOKUP(D15,상품마스터!B5:J54,5,FALSE())),0)</f>
        <v>0</v>
      </c>
      <c r="H15" s="19" t="n">
        <f aca="false">IF(OR(F15="",G15=""),0,F15*G15)</f>
        <v>0</v>
      </c>
      <c r="I15" s="7"/>
      <c r="J15" s="17"/>
    </row>
    <row r="16" customFormat="false" ht="15" hidden="false" customHeight="false" outlineLevel="0" collapsed="false">
      <c r="B16" s="24"/>
      <c r="C16" s="9"/>
      <c r="D16" s="8"/>
      <c r="E16" s="20" t="str">
        <f aca="false">IFERROR(VLOOKUP(D16,상품마스터!B5:J54,2,FALSE()),"")</f>
        <v/>
      </c>
      <c r="F16" s="8"/>
      <c r="G16" s="21" t="n">
        <f aca="false">IFERROR(IF(C16="출고",VLOOKUP(D16,상품마스터!B5:J54,6,FALSE()),VLOOKUP(D16,상품마스터!B5:J54,5,FALSE())),0)</f>
        <v>0</v>
      </c>
      <c r="H16" s="22" t="n">
        <f aca="false">IF(OR(F16="",G16=""),0,F16*G16)</f>
        <v>0</v>
      </c>
      <c r="I16" s="12"/>
      <c r="J16" s="20"/>
    </row>
    <row r="17" customFormat="false" ht="15" hidden="false" customHeight="false" outlineLevel="0" collapsed="false">
      <c r="B17" s="23"/>
      <c r="C17" s="4"/>
      <c r="D17" s="3"/>
      <c r="E17" s="17" t="str">
        <f aca="false">IFERROR(VLOOKUP(D17,상품마스터!B5:J54,2,FALSE()),"")</f>
        <v/>
      </c>
      <c r="F17" s="3"/>
      <c r="G17" s="18" t="n">
        <f aca="false">IFERROR(IF(C17="출고",VLOOKUP(D17,상품마스터!B5:J54,6,FALSE()),VLOOKUP(D17,상품마스터!B5:J54,5,FALSE())),0)</f>
        <v>0</v>
      </c>
      <c r="H17" s="19" t="n">
        <f aca="false">IF(OR(F17="",G17=""),0,F17*G17)</f>
        <v>0</v>
      </c>
      <c r="I17" s="7"/>
      <c r="J17" s="17"/>
    </row>
    <row r="18" customFormat="false" ht="15" hidden="false" customHeight="false" outlineLevel="0" collapsed="false">
      <c r="B18" s="24"/>
      <c r="C18" s="9"/>
      <c r="D18" s="8"/>
      <c r="E18" s="20" t="str">
        <f aca="false">IFERROR(VLOOKUP(D18,상품마스터!B5:J54,2,FALSE()),"")</f>
        <v/>
      </c>
      <c r="F18" s="8"/>
      <c r="G18" s="21" t="n">
        <f aca="false">IFERROR(IF(C18="출고",VLOOKUP(D18,상품마스터!B5:J54,6,FALSE()),VLOOKUP(D18,상품마스터!B5:J54,5,FALSE())),0)</f>
        <v>0</v>
      </c>
      <c r="H18" s="22" t="n">
        <f aca="false">IF(OR(F18="",G18=""),0,F18*G18)</f>
        <v>0</v>
      </c>
      <c r="I18" s="12"/>
      <c r="J18" s="20"/>
    </row>
    <row r="19" customFormat="false" ht="15" hidden="false" customHeight="false" outlineLevel="0" collapsed="false">
      <c r="B19" s="23"/>
      <c r="C19" s="4"/>
      <c r="D19" s="3"/>
      <c r="E19" s="17" t="str">
        <f aca="false">IFERROR(VLOOKUP(D19,상품마스터!B5:J54,2,FALSE()),"")</f>
        <v/>
      </c>
      <c r="F19" s="3"/>
      <c r="G19" s="18" t="n">
        <f aca="false">IFERROR(IF(C19="출고",VLOOKUP(D19,상품마스터!B5:J54,6,FALSE()),VLOOKUP(D19,상품마스터!B5:J54,5,FALSE())),0)</f>
        <v>0</v>
      </c>
      <c r="H19" s="19" t="n">
        <f aca="false">IF(OR(F19="",G19=""),0,F19*G19)</f>
        <v>0</v>
      </c>
      <c r="I19" s="7"/>
      <c r="J19" s="17"/>
    </row>
    <row r="20" customFormat="false" ht="15" hidden="false" customHeight="false" outlineLevel="0" collapsed="false">
      <c r="B20" s="24"/>
      <c r="C20" s="9"/>
      <c r="D20" s="8"/>
      <c r="E20" s="20" t="str">
        <f aca="false">IFERROR(VLOOKUP(D20,상품마스터!B5:J54,2,FALSE()),"")</f>
        <v/>
      </c>
      <c r="F20" s="8"/>
      <c r="G20" s="21" t="n">
        <f aca="false">IFERROR(IF(C20="출고",VLOOKUP(D20,상품마스터!B5:J54,6,FALSE()),VLOOKUP(D20,상품마스터!B5:J54,5,FALSE())),0)</f>
        <v>0</v>
      </c>
      <c r="H20" s="22" t="n">
        <f aca="false">IF(OR(F20="",G20=""),0,F20*G20)</f>
        <v>0</v>
      </c>
      <c r="I20" s="12"/>
      <c r="J20" s="20"/>
    </row>
    <row r="21" customFormat="false" ht="15" hidden="false" customHeight="false" outlineLevel="0" collapsed="false">
      <c r="B21" s="23"/>
      <c r="C21" s="4"/>
      <c r="D21" s="3"/>
      <c r="E21" s="17" t="str">
        <f aca="false">IFERROR(VLOOKUP(D21,상품마스터!B5:J54,2,FALSE()),"")</f>
        <v/>
      </c>
      <c r="F21" s="3"/>
      <c r="G21" s="18" t="n">
        <f aca="false">IFERROR(IF(C21="출고",VLOOKUP(D21,상품마스터!B5:J54,6,FALSE()),VLOOKUP(D21,상품마스터!B5:J54,5,FALSE())),0)</f>
        <v>0</v>
      </c>
      <c r="H21" s="19" t="n">
        <f aca="false">IF(OR(F21="",G21=""),0,F21*G21)</f>
        <v>0</v>
      </c>
      <c r="I21" s="7"/>
      <c r="J21" s="17"/>
    </row>
    <row r="22" customFormat="false" ht="15" hidden="false" customHeight="false" outlineLevel="0" collapsed="false">
      <c r="B22" s="24"/>
      <c r="C22" s="9"/>
      <c r="D22" s="8"/>
      <c r="E22" s="20" t="str">
        <f aca="false">IFERROR(VLOOKUP(D22,상품마스터!B5:J54,2,FALSE()),"")</f>
        <v/>
      </c>
      <c r="F22" s="8"/>
      <c r="G22" s="21" t="n">
        <f aca="false">IFERROR(IF(C22="출고",VLOOKUP(D22,상품마스터!B5:J54,6,FALSE()),VLOOKUP(D22,상품마스터!B5:J54,5,FALSE())),0)</f>
        <v>0</v>
      </c>
      <c r="H22" s="22" t="n">
        <f aca="false">IF(OR(F22="",G22=""),0,F22*G22)</f>
        <v>0</v>
      </c>
      <c r="I22" s="12"/>
      <c r="J22" s="20"/>
    </row>
    <row r="23" customFormat="false" ht="15" hidden="false" customHeight="false" outlineLevel="0" collapsed="false">
      <c r="B23" s="23"/>
      <c r="C23" s="4"/>
      <c r="D23" s="3"/>
      <c r="E23" s="17" t="str">
        <f aca="false">IFERROR(VLOOKUP(D23,상품마스터!B5:J54,2,FALSE()),"")</f>
        <v/>
      </c>
      <c r="F23" s="3"/>
      <c r="G23" s="18" t="n">
        <f aca="false">IFERROR(IF(C23="출고",VLOOKUP(D23,상품마스터!B5:J54,6,FALSE()),VLOOKUP(D23,상품마스터!B5:J54,5,FALSE())),0)</f>
        <v>0</v>
      </c>
      <c r="H23" s="19" t="n">
        <f aca="false">IF(OR(F23="",G23=""),0,F23*G23)</f>
        <v>0</v>
      </c>
      <c r="I23" s="7"/>
      <c r="J23" s="17"/>
    </row>
    <row r="24" customFormat="false" ht="15" hidden="false" customHeight="false" outlineLevel="0" collapsed="false">
      <c r="B24" s="24"/>
      <c r="C24" s="9"/>
      <c r="D24" s="8"/>
      <c r="E24" s="20" t="str">
        <f aca="false">IFERROR(VLOOKUP(D24,상품마스터!B5:J54,2,FALSE()),"")</f>
        <v/>
      </c>
      <c r="F24" s="8"/>
      <c r="G24" s="21" t="n">
        <f aca="false">IFERROR(IF(C24="출고",VLOOKUP(D24,상품마스터!B5:J54,6,FALSE()),VLOOKUP(D24,상품마스터!B5:J54,5,FALSE())),0)</f>
        <v>0</v>
      </c>
      <c r="H24" s="22" t="n">
        <f aca="false">IF(OR(F24="",G24=""),0,F24*G24)</f>
        <v>0</v>
      </c>
      <c r="I24" s="12"/>
      <c r="J24" s="20"/>
    </row>
    <row r="25" customFormat="false" ht="15" hidden="false" customHeight="false" outlineLevel="0" collapsed="false">
      <c r="B25" s="23"/>
      <c r="C25" s="4"/>
      <c r="D25" s="3"/>
      <c r="E25" s="17" t="str">
        <f aca="false">IFERROR(VLOOKUP(D25,상품마스터!B5:J54,2,FALSE()),"")</f>
        <v/>
      </c>
      <c r="F25" s="3"/>
      <c r="G25" s="18" t="n">
        <f aca="false">IFERROR(IF(C25="출고",VLOOKUP(D25,상품마스터!B5:J54,6,FALSE()),VLOOKUP(D25,상품마스터!B5:J54,5,FALSE())),0)</f>
        <v>0</v>
      </c>
      <c r="H25" s="19" t="n">
        <f aca="false">IF(OR(F25="",G25=""),0,F25*G25)</f>
        <v>0</v>
      </c>
      <c r="I25" s="7"/>
      <c r="J25" s="17"/>
    </row>
    <row r="26" customFormat="false" ht="15" hidden="false" customHeight="false" outlineLevel="0" collapsed="false">
      <c r="B26" s="24"/>
      <c r="C26" s="9"/>
      <c r="D26" s="8"/>
      <c r="E26" s="20" t="str">
        <f aca="false">IFERROR(VLOOKUP(D26,상품마스터!B5:J54,2,FALSE()),"")</f>
        <v/>
      </c>
      <c r="F26" s="8"/>
      <c r="G26" s="21" t="n">
        <f aca="false">IFERROR(IF(C26="출고",VLOOKUP(D26,상품마스터!B5:J54,6,FALSE()),VLOOKUP(D26,상품마스터!B5:J54,5,FALSE())),0)</f>
        <v>0</v>
      </c>
      <c r="H26" s="22" t="n">
        <f aca="false">IF(OR(F26="",G26=""),0,F26*G26)</f>
        <v>0</v>
      </c>
      <c r="I26" s="12"/>
      <c r="J26" s="20"/>
    </row>
    <row r="27" customFormat="false" ht="15" hidden="false" customHeight="false" outlineLevel="0" collapsed="false">
      <c r="B27" s="23"/>
      <c r="C27" s="4"/>
      <c r="D27" s="3"/>
      <c r="E27" s="17" t="str">
        <f aca="false">IFERROR(VLOOKUP(D27,상품마스터!B5:J54,2,FALSE()),"")</f>
        <v/>
      </c>
      <c r="F27" s="3"/>
      <c r="G27" s="18" t="n">
        <f aca="false">IFERROR(IF(C27="출고",VLOOKUP(D27,상품마스터!B5:J54,6,FALSE()),VLOOKUP(D27,상품마스터!B5:J54,5,FALSE())),0)</f>
        <v>0</v>
      </c>
      <c r="H27" s="19" t="n">
        <f aca="false">IF(OR(F27="",G27=""),0,F27*G27)</f>
        <v>0</v>
      </c>
      <c r="I27" s="7"/>
      <c r="J27" s="17"/>
    </row>
    <row r="28" customFormat="false" ht="15" hidden="false" customHeight="false" outlineLevel="0" collapsed="false">
      <c r="B28" s="24"/>
      <c r="C28" s="9"/>
      <c r="D28" s="8"/>
      <c r="E28" s="20" t="str">
        <f aca="false">IFERROR(VLOOKUP(D28,상품마스터!B5:J54,2,FALSE()),"")</f>
        <v/>
      </c>
      <c r="F28" s="8"/>
      <c r="G28" s="21" t="n">
        <f aca="false">IFERROR(IF(C28="출고",VLOOKUP(D28,상품마스터!B5:J54,6,FALSE()),VLOOKUP(D28,상품마스터!B5:J54,5,FALSE())),0)</f>
        <v>0</v>
      </c>
      <c r="H28" s="22" t="n">
        <f aca="false">IF(OR(F28="",G28=""),0,F28*G28)</f>
        <v>0</v>
      </c>
      <c r="I28" s="12"/>
      <c r="J28" s="20"/>
    </row>
    <row r="29" customFormat="false" ht="15" hidden="false" customHeight="false" outlineLevel="0" collapsed="false">
      <c r="B29" s="23"/>
      <c r="C29" s="4"/>
      <c r="D29" s="3"/>
      <c r="E29" s="17" t="str">
        <f aca="false">IFERROR(VLOOKUP(D29,상품마스터!B5:J54,2,FALSE()),"")</f>
        <v/>
      </c>
      <c r="F29" s="3"/>
      <c r="G29" s="18" t="n">
        <f aca="false">IFERROR(IF(C29="출고",VLOOKUP(D29,상품마스터!B5:J54,6,FALSE()),VLOOKUP(D29,상품마스터!B5:J54,5,FALSE())),0)</f>
        <v>0</v>
      </c>
      <c r="H29" s="19" t="n">
        <f aca="false">IF(OR(F29="",G29=""),0,F29*G29)</f>
        <v>0</v>
      </c>
      <c r="I29" s="7"/>
      <c r="J29" s="17"/>
    </row>
    <row r="30" customFormat="false" ht="15" hidden="false" customHeight="false" outlineLevel="0" collapsed="false">
      <c r="B30" s="24"/>
      <c r="C30" s="9"/>
      <c r="D30" s="8"/>
      <c r="E30" s="20" t="str">
        <f aca="false">IFERROR(VLOOKUP(D30,상품마스터!B5:J54,2,FALSE()),"")</f>
        <v/>
      </c>
      <c r="F30" s="8"/>
      <c r="G30" s="21" t="n">
        <f aca="false">IFERROR(IF(C30="출고",VLOOKUP(D30,상품마스터!B5:J54,6,FALSE()),VLOOKUP(D30,상품마스터!B5:J54,5,FALSE())),0)</f>
        <v>0</v>
      </c>
      <c r="H30" s="22" t="n">
        <f aca="false">IF(OR(F30="",G30=""),0,F30*G30)</f>
        <v>0</v>
      </c>
      <c r="I30" s="12"/>
      <c r="J30" s="20"/>
    </row>
    <row r="31" customFormat="false" ht="15" hidden="false" customHeight="false" outlineLevel="0" collapsed="false">
      <c r="B31" s="23"/>
      <c r="C31" s="4"/>
      <c r="D31" s="3"/>
      <c r="E31" s="17" t="str">
        <f aca="false">IFERROR(VLOOKUP(D31,상품마스터!B5:J54,2,FALSE()),"")</f>
        <v/>
      </c>
      <c r="F31" s="3"/>
      <c r="G31" s="18" t="n">
        <f aca="false">IFERROR(IF(C31="출고",VLOOKUP(D31,상품마스터!B5:J54,6,FALSE()),VLOOKUP(D31,상품마스터!B5:J54,5,FALSE())),0)</f>
        <v>0</v>
      </c>
      <c r="H31" s="19" t="n">
        <f aca="false">IF(OR(F31="",G31=""),0,F31*G31)</f>
        <v>0</v>
      </c>
      <c r="I31" s="7"/>
      <c r="J31" s="17"/>
    </row>
    <row r="32" customFormat="false" ht="15" hidden="false" customHeight="false" outlineLevel="0" collapsed="false">
      <c r="B32" s="24"/>
      <c r="C32" s="9"/>
      <c r="D32" s="8"/>
      <c r="E32" s="20" t="str">
        <f aca="false">IFERROR(VLOOKUP(D32,상품마스터!B5:J54,2,FALSE()),"")</f>
        <v/>
      </c>
      <c r="F32" s="8"/>
      <c r="G32" s="21" t="n">
        <f aca="false">IFERROR(IF(C32="출고",VLOOKUP(D32,상품마스터!B5:J54,6,FALSE()),VLOOKUP(D32,상품마스터!B5:J54,5,FALSE())),0)</f>
        <v>0</v>
      </c>
      <c r="H32" s="22" t="n">
        <f aca="false">IF(OR(F32="",G32=""),0,F32*G32)</f>
        <v>0</v>
      </c>
      <c r="I32" s="12"/>
      <c r="J32" s="20"/>
    </row>
    <row r="33" customFormat="false" ht="15" hidden="false" customHeight="false" outlineLevel="0" collapsed="false">
      <c r="B33" s="23"/>
      <c r="C33" s="4"/>
      <c r="D33" s="3"/>
      <c r="E33" s="17" t="str">
        <f aca="false">IFERROR(VLOOKUP(D33,상품마스터!B5:J54,2,FALSE()),"")</f>
        <v/>
      </c>
      <c r="F33" s="3"/>
      <c r="G33" s="18" t="n">
        <f aca="false">IFERROR(IF(C33="출고",VLOOKUP(D33,상품마스터!B5:J54,6,FALSE()),VLOOKUP(D33,상품마스터!B5:J54,5,FALSE())),0)</f>
        <v>0</v>
      </c>
      <c r="H33" s="19" t="n">
        <f aca="false">IF(OR(F33="",G33=""),0,F33*G33)</f>
        <v>0</v>
      </c>
      <c r="I33" s="7"/>
      <c r="J33" s="17"/>
    </row>
    <row r="34" customFormat="false" ht="15" hidden="false" customHeight="false" outlineLevel="0" collapsed="false">
      <c r="B34" s="24"/>
      <c r="C34" s="9"/>
      <c r="D34" s="8"/>
      <c r="E34" s="20" t="str">
        <f aca="false">IFERROR(VLOOKUP(D34,상품마스터!B5:J54,2,FALSE()),"")</f>
        <v/>
      </c>
      <c r="F34" s="8"/>
      <c r="G34" s="21" t="n">
        <f aca="false">IFERROR(IF(C34="출고",VLOOKUP(D34,상품마스터!B5:J54,6,FALSE()),VLOOKUP(D34,상품마스터!B5:J54,5,FALSE())),0)</f>
        <v>0</v>
      </c>
      <c r="H34" s="22" t="n">
        <f aca="false">IF(OR(F34="",G34=""),0,F34*G34)</f>
        <v>0</v>
      </c>
      <c r="I34" s="12"/>
      <c r="J34" s="20"/>
    </row>
    <row r="35" customFormat="false" ht="15" hidden="false" customHeight="false" outlineLevel="0" collapsed="false">
      <c r="B35" s="23"/>
      <c r="C35" s="4"/>
      <c r="D35" s="3"/>
      <c r="E35" s="17" t="str">
        <f aca="false">IFERROR(VLOOKUP(D35,상품마스터!B5:J54,2,FALSE()),"")</f>
        <v/>
      </c>
      <c r="F35" s="3"/>
      <c r="G35" s="18" t="n">
        <f aca="false">IFERROR(IF(C35="출고",VLOOKUP(D35,상품마스터!B5:J54,6,FALSE()),VLOOKUP(D35,상품마스터!B5:J54,5,FALSE())),0)</f>
        <v>0</v>
      </c>
      <c r="H35" s="19" t="n">
        <f aca="false">IF(OR(F35="",G35=""),0,F35*G35)</f>
        <v>0</v>
      </c>
      <c r="I35" s="7"/>
      <c r="J35" s="17"/>
    </row>
    <row r="36" customFormat="false" ht="15" hidden="false" customHeight="false" outlineLevel="0" collapsed="false">
      <c r="B36" s="24"/>
      <c r="C36" s="9"/>
      <c r="D36" s="8"/>
      <c r="E36" s="20" t="str">
        <f aca="false">IFERROR(VLOOKUP(D36,상품마스터!B5:J54,2,FALSE()),"")</f>
        <v/>
      </c>
      <c r="F36" s="8"/>
      <c r="G36" s="21" t="n">
        <f aca="false">IFERROR(IF(C36="출고",VLOOKUP(D36,상품마스터!B5:J54,6,FALSE()),VLOOKUP(D36,상품마스터!B5:J54,5,FALSE())),0)</f>
        <v>0</v>
      </c>
      <c r="H36" s="22" t="n">
        <f aca="false">IF(OR(F36="",G36=""),0,F36*G36)</f>
        <v>0</v>
      </c>
      <c r="I36" s="12"/>
      <c r="J36" s="20"/>
    </row>
    <row r="37" customFormat="false" ht="15" hidden="false" customHeight="false" outlineLevel="0" collapsed="false">
      <c r="B37" s="23"/>
      <c r="C37" s="4"/>
      <c r="D37" s="3"/>
      <c r="E37" s="17" t="str">
        <f aca="false">IFERROR(VLOOKUP(D37,상품마스터!B5:J54,2,FALSE()),"")</f>
        <v/>
      </c>
      <c r="F37" s="3"/>
      <c r="G37" s="18" t="n">
        <f aca="false">IFERROR(IF(C37="출고",VLOOKUP(D37,상품마스터!B5:J54,6,FALSE()),VLOOKUP(D37,상품마스터!B5:J54,5,FALSE())),0)</f>
        <v>0</v>
      </c>
      <c r="H37" s="19" t="n">
        <f aca="false">IF(OR(F37="",G37=""),0,F37*G37)</f>
        <v>0</v>
      </c>
      <c r="I37" s="7"/>
      <c r="J37" s="17"/>
    </row>
    <row r="38" customFormat="false" ht="15" hidden="false" customHeight="false" outlineLevel="0" collapsed="false">
      <c r="B38" s="24"/>
      <c r="C38" s="9"/>
      <c r="D38" s="8"/>
      <c r="E38" s="20" t="str">
        <f aca="false">IFERROR(VLOOKUP(D38,상품마스터!B5:J54,2,FALSE()),"")</f>
        <v/>
      </c>
      <c r="F38" s="8"/>
      <c r="G38" s="21" t="n">
        <f aca="false">IFERROR(IF(C38="출고",VLOOKUP(D38,상품마스터!B5:J54,6,FALSE()),VLOOKUP(D38,상품마스터!B5:J54,5,FALSE())),0)</f>
        <v>0</v>
      </c>
      <c r="H38" s="22" t="n">
        <f aca="false">IF(OR(F38="",G38=""),0,F38*G38)</f>
        <v>0</v>
      </c>
      <c r="I38" s="12"/>
      <c r="J38" s="20"/>
    </row>
    <row r="39" customFormat="false" ht="15" hidden="false" customHeight="false" outlineLevel="0" collapsed="false">
      <c r="B39" s="23"/>
      <c r="C39" s="4"/>
      <c r="D39" s="3"/>
      <c r="E39" s="17" t="str">
        <f aca="false">IFERROR(VLOOKUP(D39,상품마스터!B5:J54,2,FALSE()),"")</f>
        <v/>
      </c>
      <c r="F39" s="3"/>
      <c r="G39" s="18" t="n">
        <f aca="false">IFERROR(IF(C39="출고",VLOOKUP(D39,상품마스터!B5:J54,6,FALSE()),VLOOKUP(D39,상품마스터!B5:J54,5,FALSE())),0)</f>
        <v>0</v>
      </c>
      <c r="H39" s="19" t="n">
        <f aca="false">IF(OR(F39="",G39=""),0,F39*G39)</f>
        <v>0</v>
      </c>
      <c r="I39" s="7"/>
      <c r="J39" s="17"/>
    </row>
    <row r="40" customFormat="false" ht="15" hidden="false" customHeight="false" outlineLevel="0" collapsed="false">
      <c r="B40" s="24"/>
      <c r="C40" s="9"/>
      <c r="D40" s="8"/>
      <c r="E40" s="20" t="str">
        <f aca="false">IFERROR(VLOOKUP(D40,상품마스터!B5:J54,2,FALSE()),"")</f>
        <v/>
      </c>
      <c r="F40" s="8"/>
      <c r="G40" s="21" t="n">
        <f aca="false">IFERROR(IF(C40="출고",VLOOKUP(D40,상품마스터!B5:J54,6,FALSE()),VLOOKUP(D40,상품마스터!B5:J54,5,FALSE())),0)</f>
        <v>0</v>
      </c>
      <c r="H40" s="22" t="n">
        <f aca="false">IF(OR(F40="",G40=""),0,F40*G40)</f>
        <v>0</v>
      </c>
      <c r="I40" s="12"/>
      <c r="J40" s="20"/>
    </row>
    <row r="41" customFormat="false" ht="15" hidden="false" customHeight="false" outlineLevel="0" collapsed="false">
      <c r="B41" s="23"/>
      <c r="C41" s="4"/>
      <c r="D41" s="3"/>
      <c r="E41" s="17" t="str">
        <f aca="false">IFERROR(VLOOKUP(D41,상품마스터!B5:J54,2,FALSE()),"")</f>
        <v/>
      </c>
      <c r="F41" s="3"/>
      <c r="G41" s="18" t="n">
        <f aca="false">IFERROR(IF(C41="출고",VLOOKUP(D41,상품마스터!B5:J54,6,FALSE()),VLOOKUP(D41,상품마스터!B5:J54,5,FALSE())),0)</f>
        <v>0</v>
      </c>
      <c r="H41" s="19" t="n">
        <f aca="false">IF(OR(F41="",G41=""),0,F41*G41)</f>
        <v>0</v>
      </c>
      <c r="I41" s="7"/>
      <c r="J41" s="17"/>
    </row>
    <row r="42" customFormat="false" ht="15" hidden="false" customHeight="false" outlineLevel="0" collapsed="false">
      <c r="B42" s="24"/>
      <c r="C42" s="9"/>
      <c r="D42" s="8"/>
      <c r="E42" s="20" t="str">
        <f aca="false">IFERROR(VLOOKUP(D42,상품마스터!B5:J54,2,FALSE()),"")</f>
        <v/>
      </c>
      <c r="F42" s="8"/>
      <c r="G42" s="21" t="n">
        <f aca="false">IFERROR(IF(C42="출고",VLOOKUP(D42,상품마스터!B5:J54,6,FALSE()),VLOOKUP(D42,상품마스터!B5:J54,5,FALSE())),0)</f>
        <v>0</v>
      </c>
      <c r="H42" s="22" t="n">
        <f aca="false">IF(OR(F42="",G42=""),0,F42*G42)</f>
        <v>0</v>
      </c>
      <c r="I42" s="12"/>
      <c r="J42" s="20"/>
    </row>
    <row r="43" customFormat="false" ht="15" hidden="false" customHeight="false" outlineLevel="0" collapsed="false">
      <c r="B43" s="23"/>
      <c r="C43" s="4"/>
      <c r="D43" s="3"/>
      <c r="E43" s="17" t="str">
        <f aca="false">IFERROR(VLOOKUP(D43,상품마스터!B5:J54,2,FALSE()),"")</f>
        <v/>
      </c>
      <c r="F43" s="3"/>
      <c r="G43" s="18" t="n">
        <f aca="false">IFERROR(IF(C43="출고",VLOOKUP(D43,상품마스터!B5:J54,6,FALSE()),VLOOKUP(D43,상품마스터!B5:J54,5,FALSE())),0)</f>
        <v>0</v>
      </c>
      <c r="H43" s="19" t="n">
        <f aca="false">IF(OR(F43="",G43=""),0,F43*G43)</f>
        <v>0</v>
      </c>
      <c r="I43" s="7"/>
      <c r="J43" s="17"/>
    </row>
    <row r="44" customFormat="false" ht="15" hidden="false" customHeight="false" outlineLevel="0" collapsed="false">
      <c r="B44" s="24"/>
      <c r="C44" s="9"/>
      <c r="D44" s="8"/>
      <c r="E44" s="20" t="str">
        <f aca="false">IFERROR(VLOOKUP(D44,상품마스터!B5:J54,2,FALSE()),"")</f>
        <v/>
      </c>
      <c r="F44" s="8"/>
      <c r="G44" s="21" t="n">
        <f aca="false">IFERROR(IF(C44="출고",VLOOKUP(D44,상품마스터!B5:J54,6,FALSE()),VLOOKUP(D44,상품마스터!B5:J54,5,FALSE())),0)</f>
        <v>0</v>
      </c>
      <c r="H44" s="22" t="n">
        <f aca="false">IF(OR(F44="",G44=""),0,F44*G44)</f>
        <v>0</v>
      </c>
      <c r="I44" s="12"/>
      <c r="J44" s="20"/>
    </row>
    <row r="45" customFormat="false" ht="15" hidden="false" customHeight="false" outlineLevel="0" collapsed="false">
      <c r="B45" s="23"/>
      <c r="C45" s="4"/>
      <c r="D45" s="3"/>
      <c r="E45" s="17" t="str">
        <f aca="false">IFERROR(VLOOKUP(D45,상품마스터!B5:J54,2,FALSE()),"")</f>
        <v/>
      </c>
      <c r="F45" s="3"/>
      <c r="G45" s="18" t="n">
        <f aca="false">IFERROR(IF(C45="출고",VLOOKUP(D45,상품마스터!B5:J54,6,FALSE()),VLOOKUP(D45,상품마스터!B5:J54,5,FALSE())),0)</f>
        <v>0</v>
      </c>
      <c r="H45" s="19" t="n">
        <f aca="false">IF(OR(F45="",G45=""),0,F45*G45)</f>
        <v>0</v>
      </c>
      <c r="I45" s="7"/>
      <c r="J45" s="17"/>
    </row>
    <row r="46" customFormat="false" ht="15" hidden="false" customHeight="false" outlineLevel="0" collapsed="false">
      <c r="B46" s="24"/>
      <c r="C46" s="9"/>
      <c r="D46" s="8"/>
      <c r="E46" s="20" t="str">
        <f aca="false">IFERROR(VLOOKUP(D46,상품마스터!B5:J54,2,FALSE()),"")</f>
        <v/>
      </c>
      <c r="F46" s="8"/>
      <c r="G46" s="21" t="n">
        <f aca="false">IFERROR(IF(C46="출고",VLOOKUP(D46,상품마스터!B5:J54,6,FALSE()),VLOOKUP(D46,상품마스터!B5:J54,5,FALSE())),0)</f>
        <v>0</v>
      </c>
      <c r="H46" s="22" t="n">
        <f aca="false">IF(OR(F46="",G46=""),0,F46*G46)</f>
        <v>0</v>
      </c>
      <c r="I46" s="12"/>
      <c r="J46" s="20"/>
    </row>
    <row r="47" customFormat="false" ht="15" hidden="false" customHeight="false" outlineLevel="0" collapsed="false">
      <c r="B47" s="23"/>
      <c r="C47" s="4"/>
      <c r="D47" s="3"/>
      <c r="E47" s="17" t="str">
        <f aca="false">IFERROR(VLOOKUP(D47,상품마스터!B5:J54,2,FALSE()),"")</f>
        <v/>
      </c>
      <c r="F47" s="3"/>
      <c r="G47" s="18" t="n">
        <f aca="false">IFERROR(IF(C47="출고",VLOOKUP(D47,상품마스터!B5:J54,6,FALSE()),VLOOKUP(D47,상품마스터!B5:J54,5,FALSE())),0)</f>
        <v>0</v>
      </c>
      <c r="H47" s="19" t="n">
        <f aca="false">IF(OR(F47="",G47=""),0,F47*G47)</f>
        <v>0</v>
      </c>
      <c r="I47" s="7"/>
      <c r="J47" s="17"/>
    </row>
    <row r="48" customFormat="false" ht="15" hidden="false" customHeight="false" outlineLevel="0" collapsed="false">
      <c r="B48" s="24"/>
      <c r="C48" s="9"/>
      <c r="D48" s="8"/>
      <c r="E48" s="20" t="str">
        <f aca="false">IFERROR(VLOOKUP(D48,상품마스터!B5:J54,2,FALSE()),"")</f>
        <v/>
      </c>
      <c r="F48" s="8"/>
      <c r="G48" s="21" t="n">
        <f aca="false">IFERROR(IF(C48="출고",VLOOKUP(D48,상품마스터!B5:J54,6,FALSE()),VLOOKUP(D48,상품마스터!B5:J54,5,FALSE())),0)</f>
        <v>0</v>
      </c>
      <c r="H48" s="22" t="n">
        <f aca="false">IF(OR(F48="",G48=""),0,F48*G48)</f>
        <v>0</v>
      </c>
      <c r="I48" s="12"/>
      <c r="J48" s="20"/>
    </row>
    <row r="49" customFormat="false" ht="15" hidden="false" customHeight="false" outlineLevel="0" collapsed="false">
      <c r="B49" s="23"/>
      <c r="C49" s="4"/>
      <c r="D49" s="3"/>
      <c r="E49" s="17" t="str">
        <f aca="false">IFERROR(VLOOKUP(D49,상품마스터!B5:J54,2,FALSE()),"")</f>
        <v/>
      </c>
      <c r="F49" s="3"/>
      <c r="G49" s="18" t="n">
        <f aca="false">IFERROR(IF(C49="출고",VLOOKUP(D49,상품마스터!B5:J54,6,FALSE()),VLOOKUP(D49,상품마스터!B5:J54,5,FALSE())),0)</f>
        <v>0</v>
      </c>
      <c r="H49" s="19" t="n">
        <f aca="false">IF(OR(F49="",G49=""),0,F49*G49)</f>
        <v>0</v>
      </c>
      <c r="I49" s="7"/>
      <c r="J49" s="17"/>
    </row>
    <row r="50" customFormat="false" ht="15" hidden="false" customHeight="false" outlineLevel="0" collapsed="false">
      <c r="B50" s="24"/>
      <c r="C50" s="9"/>
      <c r="D50" s="8"/>
      <c r="E50" s="20" t="str">
        <f aca="false">IFERROR(VLOOKUP(D50,상품마스터!B5:J54,2,FALSE()),"")</f>
        <v/>
      </c>
      <c r="F50" s="8"/>
      <c r="G50" s="21" t="n">
        <f aca="false">IFERROR(IF(C50="출고",VLOOKUP(D50,상품마스터!B5:J54,6,FALSE()),VLOOKUP(D50,상품마스터!B5:J54,5,FALSE())),0)</f>
        <v>0</v>
      </c>
      <c r="H50" s="22" t="n">
        <f aca="false">IF(OR(F50="",G50=""),0,F50*G50)</f>
        <v>0</v>
      </c>
      <c r="I50" s="12"/>
      <c r="J50" s="20"/>
    </row>
    <row r="51" customFormat="false" ht="15" hidden="false" customHeight="false" outlineLevel="0" collapsed="false">
      <c r="B51" s="23"/>
      <c r="C51" s="4"/>
      <c r="D51" s="3"/>
      <c r="E51" s="17" t="str">
        <f aca="false">IFERROR(VLOOKUP(D51,상품마스터!B5:J54,2,FALSE()),"")</f>
        <v/>
      </c>
      <c r="F51" s="3"/>
      <c r="G51" s="18" t="n">
        <f aca="false">IFERROR(IF(C51="출고",VLOOKUP(D51,상품마스터!B5:J54,6,FALSE()),VLOOKUP(D51,상품마스터!B5:J54,5,FALSE())),0)</f>
        <v>0</v>
      </c>
      <c r="H51" s="19" t="n">
        <f aca="false">IF(OR(F51="",G51=""),0,F51*G51)</f>
        <v>0</v>
      </c>
      <c r="I51" s="7"/>
      <c r="J51" s="17"/>
    </row>
    <row r="52" customFormat="false" ht="15" hidden="false" customHeight="false" outlineLevel="0" collapsed="false">
      <c r="B52" s="24"/>
      <c r="C52" s="9"/>
      <c r="D52" s="8"/>
      <c r="E52" s="20" t="str">
        <f aca="false">IFERROR(VLOOKUP(D52,상품마스터!B5:J54,2,FALSE()),"")</f>
        <v/>
      </c>
      <c r="F52" s="8"/>
      <c r="G52" s="21" t="n">
        <f aca="false">IFERROR(IF(C52="출고",VLOOKUP(D52,상품마스터!B5:J54,6,FALSE()),VLOOKUP(D52,상품마스터!B5:J54,5,FALSE())),0)</f>
        <v>0</v>
      </c>
      <c r="H52" s="22" t="n">
        <f aca="false">IF(OR(F52="",G52=""),0,F52*G52)</f>
        <v>0</v>
      </c>
      <c r="I52" s="12"/>
      <c r="J52" s="20"/>
    </row>
    <row r="53" customFormat="false" ht="15" hidden="false" customHeight="false" outlineLevel="0" collapsed="false">
      <c r="B53" s="23"/>
      <c r="C53" s="4"/>
      <c r="D53" s="3"/>
      <c r="E53" s="17" t="str">
        <f aca="false">IFERROR(VLOOKUP(D53,상품마스터!B5:J54,2,FALSE()),"")</f>
        <v/>
      </c>
      <c r="F53" s="3"/>
      <c r="G53" s="18" t="n">
        <f aca="false">IFERROR(IF(C53="출고",VLOOKUP(D53,상품마스터!B5:J54,6,FALSE()),VLOOKUP(D53,상품마스터!B5:J54,5,FALSE())),0)</f>
        <v>0</v>
      </c>
      <c r="H53" s="19" t="n">
        <f aca="false">IF(OR(F53="",G53=""),0,F53*G53)</f>
        <v>0</v>
      </c>
      <c r="I53" s="7"/>
      <c r="J53" s="17"/>
    </row>
    <row r="54" customFormat="false" ht="15" hidden="false" customHeight="false" outlineLevel="0" collapsed="false">
      <c r="B54" s="24"/>
      <c r="C54" s="9"/>
      <c r="D54" s="8"/>
      <c r="E54" s="20" t="str">
        <f aca="false">IFERROR(VLOOKUP(D54,상품마스터!B5:J54,2,FALSE()),"")</f>
        <v/>
      </c>
      <c r="F54" s="8"/>
      <c r="G54" s="21" t="n">
        <f aca="false">IFERROR(IF(C54="출고",VLOOKUP(D54,상품마스터!B5:J54,6,FALSE()),VLOOKUP(D54,상품마스터!B5:J54,5,FALSE())),0)</f>
        <v>0</v>
      </c>
      <c r="H54" s="22" t="n">
        <f aca="false">IF(OR(F54="",G54=""),0,F54*G54)</f>
        <v>0</v>
      </c>
      <c r="I54" s="12"/>
      <c r="J54" s="20"/>
    </row>
    <row r="55" customFormat="false" ht="15" hidden="false" customHeight="false" outlineLevel="0" collapsed="false">
      <c r="B55" s="23"/>
      <c r="C55" s="4"/>
      <c r="D55" s="3"/>
      <c r="E55" s="17" t="str">
        <f aca="false">IFERROR(VLOOKUP(D55,상품마스터!B5:J54,2,FALSE()),"")</f>
        <v/>
      </c>
      <c r="F55" s="3"/>
      <c r="G55" s="18" t="n">
        <f aca="false">IFERROR(IF(C55="출고",VLOOKUP(D55,상품마스터!B5:J54,6,FALSE()),VLOOKUP(D55,상품마스터!B5:J54,5,FALSE())),0)</f>
        <v>0</v>
      </c>
      <c r="H55" s="19" t="n">
        <f aca="false">IF(OR(F55="",G55=""),0,F55*G55)</f>
        <v>0</v>
      </c>
      <c r="I55" s="7"/>
      <c r="J55" s="17"/>
    </row>
    <row r="56" customFormat="false" ht="15" hidden="false" customHeight="false" outlineLevel="0" collapsed="false">
      <c r="B56" s="24"/>
      <c r="C56" s="9"/>
      <c r="D56" s="8"/>
      <c r="E56" s="20" t="str">
        <f aca="false">IFERROR(VLOOKUP(D56,상품마스터!B5:J54,2,FALSE()),"")</f>
        <v/>
      </c>
      <c r="F56" s="8"/>
      <c r="G56" s="21" t="n">
        <f aca="false">IFERROR(IF(C56="출고",VLOOKUP(D56,상품마스터!B5:J54,6,FALSE()),VLOOKUP(D56,상품마스터!B5:J54,5,FALSE())),0)</f>
        <v>0</v>
      </c>
      <c r="H56" s="22" t="n">
        <f aca="false">IF(OR(F56="",G56=""),0,F56*G56)</f>
        <v>0</v>
      </c>
      <c r="I56" s="12"/>
      <c r="J56" s="20"/>
    </row>
    <row r="57" customFormat="false" ht="15" hidden="false" customHeight="false" outlineLevel="0" collapsed="false">
      <c r="B57" s="23"/>
      <c r="C57" s="4"/>
      <c r="D57" s="3"/>
      <c r="E57" s="17" t="str">
        <f aca="false">IFERROR(VLOOKUP(D57,상품마스터!B5:J54,2,FALSE()),"")</f>
        <v/>
      </c>
      <c r="F57" s="3"/>
      <c r="G57" s="18" t="n">
        <f aca="false">IFERROR(IF(C57="출고",VLOOKUP(D57,상품마스터!B5:J54,6,FALSE()),VLOOKUP(D57,상품마스터!B5:J54,5,FALSE())),0)</f>
        <v>0</v>
      </c>
      <c r="H57" s="19" t="n">
        <f aca="false">IF(OR(F57="",G57=""),0,F57*G57)</f>
        <v>0</v>
      </c>
      <c r="I57" s="7"/>
      <c r="J57" s="17"/>
    </row>
    <row r="58" customFormat="false" ht="15" hidden="false" customHeight="false" outlineLevel="0" collapsed="false">
      <c r="B58" s="24"/>
      <c r="C58" s="9"/>
      <c r="D58" s="8"/>
      <c r="E58" s="20" t="str">
        <f aca="false">IFERROR(VLOOKUP(D58,상품마스터!B5:J54,2,FALSE()),"")</f>
        <v/>
      </c>
      <c r="F58" s="8"/>
      <c r="G58" s="21" t="n">
        <f aca="false">IFERROR(IF(C58="출고",VLOOKUP(D58,상품마스터!B5:J54,6,FALSE()),VLOOKUP(D58,상품마스터!B5:J54,5,FALSE())),0)</f>
        <v>0</v>
      </c>
      <c r="H58" s="22" t="n">
        <f aca="false">IF(OR(F58="",G58=""),0,F58*G58)</f>
        <v>0</v>
      </c>
      <c r="I58" s="12"/>
      <c r="J58" s="20"/>
    </row>
    <row r="59" customFormat="false" ht="15" hidden="false" customHeight="false" outlineLevel="0" collapsed="false">
      <c r="B59" s="23"/>
      <c r="C59" s="4"/>
      <c r="D59" s="3"/>
      <c r="E59" s="17" t="str">
        <f aca="false">IFERROR(VLOOKUP(D59,상품마스터!B5:J54,2,FALSE()),"")</f>
        <v/>
      </c>
      <c r="F59" s="3"/>
      <c r="G59" s="18" t="n">
        <f aca="false">IFERROR(IF(C59="출고",VLOOKUP(D59,상품마스터!B5:J54,6,FALSE()),VLOOKUP(D59,상품마스터!B5:J54,5,FALSE())),0)</f>
        <v>0</v>
      </c>
      <c r="H59" s="19" t="n">
        <f aca="false">IF(OR(F59="",G59=""),0,F59*G59)</f>
        <v>0</v>
      </c>
      <c r="I59" s="7"/>
      <c r="J59" s="17"/>
    </row>
    <row r="60" customFormat="false" ht="15" hidden="false" customHeight="false" outlineLevel="0" collapsed="false">
      <c r="B60" s="24"/>
      <c r="C60" s="9"/>
      <c r="D60" s="8"/>
      <c r="E60" s="20" t="str">
        <f aca="false">IFERROR(VLOOKUP(D60,상품마스터!B5:J54,2,FALSE()),"")</f>
        <v/>
      </c>
      <c r="F60" s="8"/>
      <c r="G60" s="21" t="n">
        <f aca="false">IFERROR(IF(C60="출고",VLOOKUP(D60,상품마스터!B5:J54,6,FALSE()),VLOOKUP(D60,상품마스터!B5:J54,5,FALSE())),0)</f>
        <v>0</v>
      </c>
      <c r="H60" s="22" t="n">
        <f aca="false">IF(OR(F60="",G60=""),0,F60*G60)</f>
        <v>0</v>
      </c>
      <c r="I60" s="12"/>
      <c r="J60" s="20"/>
    </row>
    <row r="61" customFormat="false" ht="15" hidden="false" customHeight="false" outlineLevel="0" collapsed="false">
      <c r="B61" s="23"/>
      <c r="C61" s="4"/>
      <c r="D61" s="3"/>
      <c r="E61" s="17" t="str">
        <f aca="false">IFERROR(VLOOKUP(D61,상품마스터!B5:J54,2,FALSE()),"")</f>
        <v/>
      </c>
      <c r="F61" s="3"/>
      <c r="G61" s="18" t="n">
        <f aca="false">IFERROR(IF(C61="출고",VLOOKUP(D61,상품마스터!B5:J54,6,FALSE()),VLOOKUP(D61,상품마스터!B5:J54,5,FALSE())),0)</f>
        <v>0</v>
      </c>
      <c r="H61" s="19" t="n">
        <f aca="false">IF(OR(F61="",G61=""),0,F61*G61)</f>
        <v>0</v>
      </c>
      <c r="I61" s="7"/>
      <c r="J61" s="17"/>
    </row>
    <row r="62" customFormat="false" ht="15" hidden="false" customHeight="false" outlineLevel="0" collapsed="false">
      <c r="B62" s="24"/>
      <c r="C62" s="9"/>
      <c r="D62" s="8"/>
      <c r="E62" s="20" t="str">
        <f aca="false">IFERROR(VLOOKUP(D62,상품마스터!B5:J54,2,FALSE()),"")</f>
        <v/>
      </c>
      <c r="F62" s="8"/>
      <c r="G62" s="21" t="n">
        <f aca="false">IFERROR(IF(C62="출고",VLOOKUP(D62,상품마스터!B5:J54,6,FALSE()),VLOOKUP(D62,상품마스터!B5:J54,5,FALSE())),0)</f>
        <v>0</v>
      </c>
      <c r="H62" s="22" t="n">
        <f aca="false">IF(OR(F62="",G62=""),0,F62*G62)</f>
        <v>0</v>
      </c>
      <c r="I62" s="12"/>
      <c r="J62" s="20"/>
    </row>
    <row r="63" customFormat="false" ht="15" hidden="false" customHeight="false" outlineLevel="0" collapsed="false">
      <c r="B63" s="23"/>
      <c r="C63" s="4"/>
      <c r="D63" s="3"/>
      <c r="E63" s="17" t="str">
        <f aca="false">IFERROR(VLOOKUP(D63,상품마스터!B5:J54,2,FALSE()),"")</f>
        <v/>
      </c>
      <c r="F63" s="3"/>
      <c r="G63" s="18" t="n">
        <f aca="false">IFERROR(IF(C63="출고",VLOOKUP(D63,상품마스터!B5:J54,6,FALSE()),VLOOKUP(D63,상품마스터!B5:J54,5,FALSE())),0)</f>
        <v>0</v>
      </c>
      <c r="H63" s="19" t="n">
        <f aca="false">IF(OR(F63="",G63=""),0,F63*G63)</f>
        <v>0</v>
      </c>
      <c r="I63" s="7"/>
      <c r="J63" s="17"/>
    </row>
    <row r="64" customFormat="false" ht="15" hidden="false" customHeight="false" outlineLevel="0" collapsed="false">
      <c r="B64" s="24"/>
      <c r="C64" s="9"/>
      <c r="D64" s="8"/>
      <c r="E64" s="20" t="str">
        <f aca="false">IFERROR(VLOOKUP(D64,상품마스터!B5:J54,2,FALSE()),"")</f>
        <v/>
      </c>
      <c r="F64" s="8"/>
      <c r="G64" s="21" t="n">
        <f aca="false">IFERROR(IF(C64="출고",VLOOKUP(D64,상품마스터!B5:J54,6,FALSE()),VLOOKUP(D64,상품마스터!B5:J54,5,FALSE())),0)</f>
        <v>0</v>
      </c>
      <c r="H64" s="22" t="n">
        <f aca="false">IF(OR(F64="",G64=""),0,F64*G64)</f>
        <v>0</v>
      </c>
      <c r="I64" s="12"/>
      <c r="J64" s="20"/>
    </row>
    <row r="65" customFormat="false" ht="15" hidden="false" customHeight="false" outlineLevel="0" collapsed="false">
      <c r="B65" s="23"/>
      <c r="C65" s="4"/>
      <c r="D65" s="3"/>
      <c r="E65" s="17" t="str">
        <f aca="false">IFERROR(VLOOKUP(D65,상품마스터!B5:J54,2,FALSE()),"")</f>
        <v/>
      </c>
      <c r="F65" s="3"/>
      <c r="G65" s="18" t="n">
        <f aca="false">IFERROR(IF(C65="출고",VLOOKUP(D65,상품마스터!B5:J54,6,FALSE()),VLOOKUP(D65,상품마스터!B5:J54,5,FALSE())),0)</f>
        <v>0</v>
      </c>
      <c r="H65" s="19" t="n">
        <f aca="false">IF(OR(F65="",G65=""),0,F65*G65)</f>
        <v>0</v>
      </c>
      <c r="I65" s="7"/>
      <c r="J65" s="17"/>
    </row>
    <row r="66" customFormat="false" ht="15" hidden="false" customHeight="false" outlineLevel="0" collapsed="false">
      <c r="B66" s="24"/>
      <c r="C66" s="9"/>
      <c r="D66" s="8"/>
      <c r="E66" s="20" t="str">
        <f aca="false">IFERROR(VLOOKUP(D66,상품마스터!B5:J54,2,FALSE()),"")</f>
        <v/>
      </c>
      <c r="F66" s="8"/>
      <c r="G66" s="21" t="n">
        <f aca="false">IFERROR(IF(C66="출고",VLOOKUP(D66,상품마스터!B5:J54,6,FALSE()),VLOOKUP(D66,상품마스터!B5:J54,5,FALSE())),0)</f>
        <v>0</v>
      </c>
      <c r="H66" s="22" t="n">
        <f aca="false">IF(OR(F66="",G66=""),0,F66*G66)</f>
        <v>0</v>
      </c>
      <c r="I66" s="12"/>
      <c r="J66" s="20"/>
    </row>
    <row r="67" customFormat="false" ht="15" hidden="false" customHeight="false" outlineLevel="0" collapsed="false">
      <c r="B67" s="23"/>
      <c r="C67" s="4"/>
      <c r="D67" s="3"/>
      <c r="E67" s="17" t="str">
        <f aca="false">IFERROR(VLOOKUP(D67,상품마스터!B5:J54,2,FALSE()),"")</f>
        <v/>
      </c>
      <c r="F67" s="3"/>
      <c r="G67" s="18" t="n">
        <f aca="false">IFERROR(IF(C67="출고",VLOOKUP(D67,상품마스터!B5:J54,6,FALSE()),VLOOKUP(D67,상품마스터!B5:J54,5,FALSE())),0)</f>
        <v>0</v>
      </c>
      <c r="H67" s="19" t="n">
        <f aca="false">IF(OR(F67="",G67=""),0,F67*G67)</f>
        <v>0</v>
      </c>
      <c r="I67" s="7"/>
      <c r="J67" s="17"/>
    </row>
    <row r="68" customFormat="false" ht="15" hidden="false" customHeight="false" outlineLevel="0" collapsed="false">
      <c r="B68" s="24"/>
      <c r="C68" s="9"/>
      <c r="D68" s="8"/>
      <c r="E68" s="20" t="str">
        <f aca="false">IFERROR(VLOOKUP(D68,상품마스터!B5:J54,2,FALSE()),"")</f>
        <v/>
      </c>
      <c r="F68" s="8"/>
      <c r="G68" s="21" t="n">
        <f aca="false">IFERROR(IF(C68="출고",VLOOKUP(D68,상품마스터!B5:J54,6,FALSE()),VLOOKUP(D68,상품마스터!B5:J54,5,FALSE())),0)</f>
        <v>0</v>
      </c>
      <c r="H68" s="22" t="n">
        <f aca="false">IF(OR(F68="",G68=""),0,F68*G68)</f>
        <v>0</v>
      </c>
      <c r="I68" s="12"/>
      <c r="J68" s="20"/>
    </row>
    <row r="69" customFormat="false" ht="15" hidden="false" customHeight="false" outlineLevel="0" collapsed="false">
      <c r="B69" s="23"/>
      <c r="C69" s="4"/>
      <c r="D69" s="3"/>
      <c r="E69" s="17" t="str">
        <f aca="false">IFERROR(VLOOKUP(D69,상품마스터!B5:J54,2,FALSE()),"")</f>
        <v/>
      </c>
      <c r="F69" s="3"/>
      <c r="G69" s="18" t="n">
        <f aca="false">IFERROR(IF(C69="출고",VLOOKUP(D69,상품마스터!B5:J54,6,FALSE()),VLOOKUP(D69,상품마스터!B5:J54,5,FALSE())),0)</f>
        <v>0</v>
      </c>
      <c r="H69" s="19" t="n">
        <f aca="false">IF(OR(F69="",G69=""),0,F69*G69)</f>
        <v>0</v>
      </c>
      <c r="I69" s="7"/>
      <c r="J69" s="17"/>
    </row>
    <row r="70" customFormat="false" ht="15" hidden="false" customHeight="false" outlineLevel="0" collapsed="false">
      <c r="B70" s="24"/>
      <c r="C70" s="9"/>
      <c r="D70" s="8"/>
      <c r="E70" s="20" t="str">
        <f aca="false">IFERROR(VLOOKUP(D70,상품마스터!B5:J54,2,FALSE()),"")</f>
        <v/>
      </c>
      <c r="F70" s="8"/>
      <c r="G70" s="21" t="n">
        <f aca="false">IFERROR(IF(C70="출고",VLOOKUP(D70,상품마스터!B5:J54,6,FALSE()),VLOOKUP(D70,상품마스터!B5:J54,5,FALSE())),0)</f>
        <v>0</v>
      </c>
      <c r="H70" s="22" t="n">
        <f aca="false">IF(OR(F70="",G70=""),0,F70*G70)</f>
        <v>0</v>
      </c>
      <c r="I70" s="12"/>
      <c r="J70" s="20"/>
    </row>
    <row r="71" customFormat="false" ht="15" hidden="false" customHeight="false" outlineLevel="0" collapsed="false">
      <c r="B71" s="23"/>
      <c r="C71" s="4"/>
      <c r="D71" s="3"/>
      <c r="E71" s="17" t="str">
        <f aca="false">IFERROR(VLOOKUP(D71,상품마스터!B5:J54,2,FALSE()),"")</f>
        <v/>
      </c>
      <c r="F71" s="3"/>
      <c r="G71" s="18" t="n">
        <f aca="false">IFERROR(IF(C71="출고",VLOOKUP(D71,상품마스터!B5:J54,6,FALSE()),VLOOKUP(D71,상품마스터!B5:J54,5,FALSE())),0)</f>
        <v>0</v>
      </c>
      <c r="H71" s="19" t="n">
        <f aca="false">IF(OR(F71="",G71=""),0,F71*G71)</f>
        <v>0</v>
      </c>
      <c r="I71" s="7"/>
      <c r="J71" s="17"/>
    </row>
    <row r="72" customFormat="false" ht="15" hidden="false" customHeight="false" outlineLevel="0" collapsed="false">
      <c r="B72" s="24"/>
      <c r="C72" s="9"/>
      <c r="D72" s="8"/>
      <c r="E72" s="20" t="str">
        <f aca="false">IFERROR(VLOOKUP(D72,상품마스터!B5:J54,2,FALSE()),"")</f>
        <v/>
      </c>
      <c r="F72" s="8"/>
      <c r="G72" s="21" t="n">
        <f aca="false">IFERROR(IF(C72="출고",VLOOKUP(D72,상품마스터!B5:J54,6,FALSE()),VLOOKUP(D72,상품마스터!B5:J54,5,FALSE())),0)</f>
        <v>0</v>
      </c>
      <c r="H72" s="22" t="n">
        <f aca="false">IF(OR(F72="",G72=""),0,F72*G72)</f>
        <v>0</v>
      </c>
      <c r="I72" s="12"/>
      <c r="J72" s="20"/>
    </row>
    <row r="73" customFormat="false" ht="15" hidden="false" customHeight="false" outlineLevel="0" collapsed="false">
      <c r="B73" s="23"/>
      <c r="C73" s="4"/>
      <c r="D73" s="3"/>
      <c r="E73" s="17" t="str">
        <f aca="false">IFERROR(VLOOKUP(D73,상품마스터!B5:J54,2,FALSE()),"")</f>
        <v/>
      </c>
      <c r="F73" s="3"/>
      <c r="G73" s="18" t="n">
        <f aca="false">IFERROR(IF(C73="출고",VLOOKUP(D73,상품마스터!B5:J54,6,FALSE()),VLOOKUP(D73,상품마스터!B5:J54,5,FALSE())),0)</f>
        <v>0</v>
      </c>
      <c r="H73" s="19" t="n">
        <f aca="false">IF(OR(F73="",G73=""),0,F73*G73)</f>
        <v>0</v>
      </c>
      <c r="I73" s="7"/>
      <c r="J73" s="17"/>
    </row>
    <row r="74" customFormat="false" ht="15" hidden="false" customHeight="false" outlineLevel="0" collapsed="false">
      <c r="B74" s="24"/>
      <c r="C74" s="9"/>
      <c r="D74" s="8"/>
      <c r="E74" s="20" t="str">
        <f aca="false">IFERROR(VLOOKUP(D74,상품마스터!B5:J54,2,FALSE()),"")</f>
        <v/>
      </c>
      <c r="F74" s="8"/>
      <c r="G74" s="21" t="n">
        <f aca="false">IFERROR(IF(C74="출고",VLOOKUP(D74,상품마스터!B5:J54,6,FALSE()),VLOOKUP(D74,상품마스터!B5:J54,5,FALSE())),0)</f>
        <v>0</v>
      </c>
      <c r="H74" s="22" t="n">
        <f aca="false">IF(OR(F74="",G74=""),0,F74*G74)</f>
        <v>0</v>
      </c>
      <c r="I74" s="12"/>
      <c r="J74" s="20"/>
    </row>
    <row r="75" customFormat="false" ht="15" hidden="false" customHeight="false" outlineLevel="0" collapsed="false">
      <c r="B75" s="23"/>
      <c r="C75" s="4"/>
      <c r="D75" s="3"/>
      <c r="E75" s="17" t="str">
        <f aca="false">IFERROR(VLOOKUP(D75,상품마스터!B5:J54,2,FALSE()),"")</f>
        <v/>
      </c>
      <c r="F75" s="3"/>
      <c r="G75" s="18" t="n">
        <f aca="false">IFERROR(IF(C75="출고",VLOOKUP(D75,상품마스터!B5:J54,6,FALSE()),VLOOKUP(D75,상품마스터!B5:J54,5,FALSE())),0)</f>
        <v>0</v>
      </c>
      <c r="H75" s="19" t="n">
        <f aca="false">IF(OR(F75="",G75=""),0,F75*G75)</f>
        <v>0</v>
      </c>
      <c r="I75" s="7"/>
      <c r="J75" s="17"/>
    </row>
    <row r="76" customFormat="false" ht="15" hidden="false" customHeight="false" outlineLevel="0" collapsed="false">
      <c r="B76" s="24"/>
      <c r="C76" s="9"/>
      <c r="D76" s="8"/>
      <c r="E76" s="20" t="str">
        <f aca="false">IFERROR(VLOOKUP(D76,상품마스터!B5:J54,2,FALSE()),"")</f>
        <v/>
      </c>
      <c r="F76" s="8"/>
      <c r="G76" s="21" t="n">
        <f aca="false">IFERROR(IF(C76="출고",VLOOKUP(D76,상품마스터!B5:J54,6,FALSE()),VLOOKUP(D76,상품마스터!B5:J54,5,FALSE())),0)</f>
        <v>0</v>
      </c>
      <c r="H76" s="22" t="n">
        <f aca="false">IF(OR(F76="",G76=""),0,F76*G76)</f>
        <v>0</v>
      </c>
      <c r="I76" s="12"/>
      <c r="J76" s="20"/>
    </row>
    <row r="77" customFormat="false" ht="15" hidden="false" customHeight="false" outlineLevel="0" collapsed="false">
      <c r="B77" s="23"/>
      <c r="C77" s="4"/>
      <c r="D77" s="3"/>
      <c r="E77" s="17" t="str">
        <f aca="false">IFERROR(VLOOKUP(D77,상품마스터!B5:J54,2,FALSE()),"")</f>
        <v/>
      </c>
      <c r="F77" s="3"/>
      <c r="G77" s="18" t="n">
        <f aca="false">IFERROR(IF(C77="출고",VLOOKUP(D77,상품마스터!B5:J54,6,FALSE()),VLOOKUP(D77,상품마스터!B5:J54,5,FALSE())),0)</f>
        <v>0</v>
      </c>
      <c r="H77" s="19" t="n">
        <f aca="false">IF(OR(F77="",G77=""),0,F77*G77)</f>
        <v>0</v>
      </c>
      <c r="I77" s="7"/>
      <c r="J77" s="17"/>
    </row>
    <row r="78" customFormat="false" ht="15" hidden="false" customHeight="false" outlineLevel="0" collapsed="false">
      <c r="B78" s="24"/>
      <c r="C78" s="9"/>
      <c r="D78" s="8"/>
      <c r="E78" s="20" t="str">
        <f aca="false">IFERROR(VLOOKUP(D78,상품마스터!B5:J54,2,FALSE()),"")</f>
        <v/>
      </c>
      <c r="F78" s="8"/>
      <c r="G78" s="21" t="n">
        <f aca="false">IFERROR(IF(C78="출고",VLOOKUP(D78,상품마스터!B5:J54,6,FALSE()),VLOOKUP(D78,상품마스터!B5:J54,5,FALSE())),0)</f>
        <v>0</v>
      </c>
      <c r="H78" s="22" t="n">
        <f aca="false">IF(OR(F78="",G78=""),0,F78*G78)</f>
        <v>0</v>
      </c>
      <c r="I78" s="12"/>
      <c r="J78" s="20"/>
    </row>
    <row r="79" customFormat="false" ht="15" hidden="false" customHeight="false" outlineLevel="0" collapsed="false">
      <c r="B79" s="23"/>
      <c r="C79" s="4"/>
      <c r="D79" s="3"/>
      <c r="E79" s="17" t="str">
        <f aca="false">IFERROR(VLOOKUP(D79,상품마스터!B5:J54,2,FALSE()),"")</f>
        <v/>
      </c>
      <c r="F79" s="3"/>
      <c r="G79" s="18" t="n">
        <f aca="false">IFERROR(IF(C79="출고",VLOOKUP(D79,상품마스터!B5:J54,6,FALSE()),VLOOKUP(D79,상품마스터!B5:J54,5,FALSE())),0)</f>
        <v>0</v>
      </c>
      <c r="H79" s="19" t="n">
        <f aca="false">IF(OR(F79="",G79=""),0,F79*G79)</f>
        <v>0</v>
      </c>
      <c r="I79" s="7"/>
      <c r="J79" s="17"/>
    </row>
    <row r="80" customFormat="false" ht="15" hidden="false" customHeight="false" outlineLevel="0" collapsed="false">
      <c r="B80" s="24"/>
      <c r="C80" s="9"/>
      <c r="D80" s="8"/>
      <c r="E80" s="20" t="str">
        <f aca="false">IFERROR(VLOOKUP(D80,상품마스터!B5:J54,2,FALSE()),"")</f>
        <v/>
      </c>
      <c r="F80" s="8"/>
      <c r="G80" s="21" t="n">
        <f aca="false">IFERROR(IF(C80="출고",VLOOKUP(D80,상품마스터!B5:J54,6,FALSE()),VLOOKUP(D80,상품마스터!B5:J54,5,FALSE())),0)</f>
        <v>0</v>
      </c>
      <c r="H80" s="22" t="n">
        <f aca="false">IF(OR(F80="",G80=""),0,F80*G80)</f>
        <v>0</v>
      </c>
      <c r="I80" s="12"/>
      <c r="J80" s="20"/>
    </row>
    <row r="81" customFormat="false" ht="15" hidden="false" customHeight="false" outlineLevel="0" collapsed="false">
      <c r="B81" s="23"/>
      <c r="C81" s="4"/>
      <c r="D81" s="3"/>
      <c r="E81" s="17" t="str">
        <f aca="false">IFERROR(VLOOKUP(D81,상품마스터!B5:J54,2,FALSE()),"")</f>
        <v/>
      </c>
      <c r="F81" s="3"/>
      <c r="G81" s="18" t="n">
        <f aca="false">IFERROR(IF(C81="출고",VLOOKUP(D81,상품마스터!B5:J54,6,FALSE()),VLOOKUP(D81,상품마스터!B5:J54,5,FALSE())),0)</f>
        <v>0</v>
      </c>
      <c r="H81" s="19" t="n">
        <f aca="false">IF(OR(F81="",G81=""),0,F81*G81)</f>
        <v>0</v>
      </c>
      <c r="I81" s="7"/>
      <c r="J81" s="17"/>
    </row>
    <row r="82" customFormat="false" ht="15" hidden="false" customHeight="false" outlineLevel="0" collapsed="false">
      <c r="B82" s="24"/>
      <c r="C82" s="9"/>
      <c r="D82" s="8"/>
      <c r="E82" s="20" t="str">
        <f aca="false">IFERROR(VLOOKUP(D82,상품마스터!B5:J54,2,FALSE()),"")</f>
        <v/>
      </c>
      <c r="F82" s="8"/>
      <c r="G82" s="21" t="n">
        <f aca="false">IFERROR(IF(C82="출고",VLOOKUP(D82,상품마스터!B5:J54,6,FALSE()),VLOOKUP(D82,상품마스터!B5:J54,5,FALSE())),0)</f>
        <v>0</v>
      </c>
      <c r="H82" s="22" t="n">
        <f aca="false">IF(OR(F82="",G82=""),0,F82*G82)</f>
        <v>0</v>
      </c>
      <c r="I82" s="12"/>
      <c r="J82" s="20"/>
    </row>
    <row r="83" customFormat="false" ht="15" hidden="false" customHeight="false" outlineLevel="0" collapsed="false">
      <c r="B83" s="23"/>
      <c r="C83" s="4"/>
      <c r="D83" s="3"/>
      <c r="E83" s="17" t="str">
        <f aca="false">IFERROR(VLOOKUP(D83,상품마스터!B5:J54,2,FALSE()),"")</f>
        <v/>
      </c>
      <c r="F83" s="3"/>
      <c r="G83" s="18" t="n">
        <f aca="false">IFERROR(IF(C83="출고",VLOOKUP(D83,상품마스터!B5:J54,6,FALSE()),VLOOKUP(D83,상품마스터!B5:J54,5,FALSE())),0)</f>
        <v>0</v>
      </c>
      <c r="H83" s="19" t="n">
        <f aca="false">IF(OR(F83="",G83=""),0,F83*G83)</f>
        <v>0</v>
      </c>
      <c r="I83" s="7"/>
      <c r="J83" s="17"/>
    </row>
    <row r="84" customFormat="false" ht="15" hidden="false" customHeight="false" outlineLevel="0" collapsed="false">
      <c r="B84" s="24"/>
      <c r="C84" s="9"/>
      <c r="D84" s="8"/>
      <c r="E84" s="20" t="str">
        <f aca="false">IFERROR(VLOOKUP(D84,상품마스터!B5:J54,2,FALSE()),"")</f>
        <v/>
      </c>
      <c r="F84" s="8"/>
      <c r="G84" s="21" t="n">
        <f aca="false">IFERROR(IF(C84="출고",VLOOKUP(D84,상품마스터!B5:J54,6,FALSE()),VLOOKUP(D84,상품마스터!B5:J54,5,FALSE())),0)</f>
        <v>0</v>
      </c>
      <c r="H84" s="22" t="n">
        <f aca="false">IF(OR(F84="",G84=""),0,F84*G84)</f>
        <v>0</v>
      </c>
      <c r="I84" s="12"/>
      <c r="J84" s="20"/>
    </row>
    <row r="85" customFormat="false" ht="15" hidden="false" customHeight="false" outlineLevel="0" collapsed="false">
      <c r="B85" s="23"/>
      <c r="C85" s="4"/>
      <c r="D85" s="3"/>
      <c r="E85" s="17" t="str">
        <f aca="false">IFERROR(VLOOKUP(D85,상품마스터!B5:J54,2,FALSE()),"")</f>
        <v/>
      </c>
      <c r="F85" s="3"/>
      <c r="G85" s="18" t="n">
        <f aca="false">IFERROR(IF(C85="출고",VLOOKUP(D85,상품마스터!B5:J54,6,FALSE()),VLOOKUP(D85,상품마스터!B5:J54,5,FALSE())),0)</f>
        <v>0</v>
      </c>
      <c r="H85" s="19" t="n">
        <f aca="false">IF(OR(F85="",G85=""),0,F85*G85)</f>
        <v>0</v>
      </c>
      <c r="I85" s="7"/>
      <c r="J85" s="17"/>
    </row>
    <row r="86" customFormat="false" ht="15" hidden="false" customHeight="false" outlineLevel="0" collapsed="false">
      <c r="B86" s="24"/>
      <c r="C86" s="9"/>
      <c r="D86" s="8"/>
      <c r="E86" s="20" t="str">
        <f aca="false">IFERROR(VLOOKUP(D86,상품마스터!B5:J54,2,FALSE()),"")</f>
        <v/>
      </c>
      <c r="F86" s="8"/>
      <c r="G86" s="21" t="n">
        <f aca="false">IFERROR(IF(C86="출고",VLOOKUP(D86,상품마스터!B5:J54,6,FALSE()),VLOOKUP(D86,상품마스터!B5:J54,5,FALSE())),0)</f>
        <v>0</v>
      </c>
      <c r="H86" s="22" t="n">
        <f aca="false">IF(OR(F86="",G86=""),0,F86*G86)</f>
        <v>0</v>
      </c>
      <c r="I86" s="12"/>
      <c r="J86" s="20"/>
    </row>
    <row r="87" customFormat="false" ht="15" hidden="false" customHeight="false" outlineLevel="0" collapsed="false">
      <c r="B87" s="23"/>
      <c r="C87" s="4"/>
      <c r="D87" s="3"/>
      <c r="E87" s="17" t="str">
        <f aca="false">IFERROR(VLOOKUP(D87,상품마스터!B5:J54,2,FALSE()),"")</f>
        <v/>
      </c>
      <c r="F87" s="3"/>
      <c r="G87" s="18" t="n">
        <f aca="false">IFERROR(IF(C87="출고",VLOOKUP(D87,상품마스터!B5:J54,6,FALSE()),VLOOKUP(D87,상품마스터!B5:J54,5,FALSE())),0)</f>
        <v>0</v>
      </c>
      <c r="H87" s="19" t="n">
        <f aca="false">IF(OR(F87="",G87=""),0,F87*G87)</f>
        <v>0</v>
      </c>
      <c r="I87" s="7"/>
      <c r="J87" s="17"/>
    </row>
    <row r="88" customFormat="false" ht="15" hidden="false" customHeight="false" outlineLevel="0" collapsed="false">
      <c r="B88" s="24"/>
      <c r="C88" s="9"/>
      <c r="D88" s="8"/>
      <c r="E88" s="20" t="str">
        <f aca="false">IFERROR(VLOOKUP(D88,상품마스터!B5:J54,2,FALSE()),"")</f>
        <v/>
      </c>
      <c r="F88" s="8"/>
      <c r="G88" s="21" t="n">
        <f aca="false">IFERROR(IF(C88="출고",VLOOKUP(D88,상품마스터!B5:J54,6,FALSE()),VLOOKUP(D88,상품마스터!B5:J54,5,FALSE())),0)</f>
        <v>0</v>
      </c>
      <c r="H88" s="22" t="n">
        <f aca="false">IF(OR(F88="",G88=""),0,F88*G88)</f>
        <v>0</v>
      </c>
      <c r="I88" s="12"/>
      <c r="J88" s="20"/>
    </row>
    <row r="89" customFormat="false" ht="15" hidden="false" customHeight="false" outlineLevel="0" collapsed="false">
      <c r="B89" s="23"/>
      <c r="C89" s="4"/>
      <c r="D89" s="3"/>
      <c r="E89" s="17" t="str">
        <f aca="false">IFERROR(VLOOKUP(D89,상품마스터!B5:J54,2,FALSE()),"")</f>
        <v/>
      </c>
      <c r="F89" s="3"/>
      <c r="G89" s="18" t="n">
        <f aca="false">IFERROR(IF(C89="출고",VLOOKUP(D89,상품마스터!B5:J54,6,FALSE()),VLOOKUP(D89,상품마스터!B5:J54,5,FALSE())),0)</f>
        <v>0</v>
      </c>
      <c r="H89" s="19" t="n">
        <f aca="false">IF(OR(F89="",G89=""),0,F89*G89)</f>
        <v>0</v>
      </c>
      <c r="I89" s="7"/>
      <c r="J89" s="17"/>
    </row>
    <row r="90" customFormat="false" ht="15" hidden="false" customHeight="false" outlineLevel="0" collapsed="false">
      <c r="B90" s="24"/>
      <c r="C90" s="9"/>
      <c r="D90" s="8"/>
      <c r="E90" s="20" t="str">
        <f aca="false">IFERROR(VLOOKUP(D90,상품마스터!B5:J54,2,FALSE()),"")</f>
        <v/>
      </c>
      <c r="F90" s="8"/>
      <c r="G90" s="21" t="n">
        <f aca="false">IFERROR(IF(C90="출고",VLOOKUP(D90,상품마스터!B5:J54,6,FALSE()),VLOOKUP(D90,상품마스터!B5:J54,5,FALSE())),0)</f>
        <v>0</v>
      </c>
      <c r="H90" s="22" t="n">
        <f aca="false">IF(OR(F90="",G90=""),0,F90*G90)</f>
        <v>0</v>
      </c>
      <c r="I90" s="12"/>
      <c r="J90" s="20"/>
    </row>
    <row r="91" customFormat="false" ht="15" hidden="false" customHeight="false" outlineLevel="0" collapsed="false">
      <c r="B91" s="23"/>
      <c r="C91" s="4"/>
      <c r="D91" s="3"/>
      <c r="E91" s="17" t="str">
        <f aca="false">IFERROR(VLOOKUP(D91,상품마스터!B5:J54,2,FALSE()),"")</f>
        <v/>
      </c>
      <c r="F91" s="3"/>
      <c r="G91" s="18" t="n">
        <f aca="false">IFERROR(IF(C91="출고",VLOOKUP(D91,상품마스터!B5:J54,6,FALSE()),VLOOKUP(D91,상품마스터!B5:J54,5,FALSE())),0)</f>
        <v>0</v>
      </c>
      <c r="H91" s="19" t="n">
        <f aca="false">IF(OR(F91="",G91=""),0,F91*G91)</f>
        <v>0</v>
      </c>
      <c r="I91" s="7"/>
      <c r="J91" s="17"/>
    </row>
    <row r="92" customFormat="false" ht="15" hidden="false" customHeight="false" outlineLevel="0" collapsed="false">
      <c r="B92" s="24"/>
      <c r="C92" s="9"/>
      <c r="D92" s="8"/>
      <c r="E92" s="20" t="str">
        <f aca="false">IFERROR(VLOOKUP(D92,상품마스터!B5:J54,2,FALSE()),"")</f>
        <v/>
      </c>
      <c r="F92" s="8"/>
      <c r="G92" s="21" t="n">
        <f aca="false">IFERROR(IF(C92="출고",VLOOKUP(D92,상품마스터!B5:J54,6,FALSE()),VLOOKUP(D92,상품마스터!B5:J54,5,FALSE())),0)</f>
        <v>0</v>
      </c>
      <c r="H92" s="22" t="n">
        <f aca="false">IF(OR(F92="",G92=""),0,F92*G92)</f>
        <v>0</v>
      </c>
      <c r="I92" s="12"/>
      <c r="J92" s="20"/>
    </row>
    <row r="93" customFormat="false" ht="15" hidden="false" customHeight="false" outlineLevel="0" collapsed="false">
      <c r="B93" s="23"/>
      <c r="C93" s="4"/>
      <c r="D93" s="3"/>
      <c r="E93" s="17" t="str">
        <f aca="false">IFERROR(VLOOKUP(D93,상품마스터!B5:J54,2,FALSE()),"")</f>
        <v/>
      </c>
      <c r="F93" s="3"/>
      <c r="G93" s="18" t="n">
        <f aca="false">IFERROR(IF(C93="출고",VLOOKUP(D93,상품마스터!B5:J54,6,FALSE()),VLOOKUP(D93,상품마스터!B5:J54,5,FALSE())),0)</f>
        <v>0</v>
      </c>
      <c r="H93" s="19" t="n">
        <f aca="false">IF(OR(F93="",G93=""),0,F93*G93)</f>
        <v>0</v>
      </c>
      <c r="I93" s="7"/>
      <c r="J93" s="17"/>
    </row>
    <row r="94" customFormat="false" ht="15" hidden="false" customHeight="false" outlineLevel="0" collapsed="false">
      <c r="B94" s="24"/>
      <c r="C94" s="9"/>
      <c r="D94" s="8"/>
      <c r="E94" s="20" t="str">
        <f aca="false">IFERROR(VLOOKUP(D94,상품마스터!B5:J54,2,FALSE()),"")</f>
        <v/>
      </c>
      <c r="F94" s="8"/>
      <c r="G94" s="21" t="n">
        <f aca="false">IFERROR(IF(C94="출고",VLOOKUP(D94,상품마스터!B5:J54,6,FALSE()),VLOOKUP(D94,상품마스터!B5:J54,5,FALSE())),0)</f>
        <v>0</v>
      </c>
      <c r="H94" s="22" t="n">
        <f aca="false">IF(OR(F94="",G94=""),0,F94*G94)</f>
        <v>0</v>
      </c>
      <c r="I94" s="12"/>
      <c r="J94" s="20"/>
    </row>
    <row r="95" customFormat="false" ht="15" hidden="false" customHeight="false" outlineLevel="0" collapsed="false">
      <c r="B95" s="23"/>
      <c r="C95" s="4"/>
      <c r="D95" s="3"/>
      <c r="E95" s="17" t="str">
        <f aca="false">IFERROR(VLOOKUP(D95,상품마스터!B5:J54,2,FALSE()),"")</f>
        <v/>
      </c>
      <c r="F95" s="3"/>
      <c r="G95" s="18" t="n">
        <f aca="false">IFERROR(IF(C95="출고",VLOOKUP(D95,상품마스터!B5:J54,6,FALSE()),VLOOKUP(D95,상품마스터!B5:J54,5,FALSE())),0)</f>
        <v>0</v>
      </c>
      <c r="H95" s="19" t="n">
        <f aca="false">IF(OR(F95="",G95=""),0,F95*G95)</f>
        <v>0</v>
      </c>
      <c r="I95" s="7"/>
      <c r="J95" s="17"/>
    </row>
    <row r="96" customFormat="false" ht="15" hidden="false" customHeight="false" outlineLevel="0" collapsed="false">
      <c r="B96" s="24"/>
      <c r="C96" s="9"/>
      <c r="D96" s="8"/>
      <c r="E96" s="20" t="str">
        <f aca="false">IFERROR(VLOOKUP(D96,상품마스터!B5:J54,2,FALSE()),"")</f>
        <v/>
      </c>
      <c r="F96" s="8"/>
      <c r="G96" s="21" t="n">
        <f aca="false">IFERROR(IF(C96="출고",VLOOKUP(D96,상품마스터!B5:J54,6,FALSE()),VLOOKUP(D96,상품마스터!B5:J54,5,FALSE())),0)</f>
        <v>0</v>
      </c>
      <c r="H96" s="22" t="n">
        <f aca="false">IF(OR(F96="",G96=""),0,F96*G96)</f>
        <v>0</v>
      </c>
      <c r="I96" s="12"/>
      <c r="J96" s="20"/>
    </row>
    <row r="97" customFormat="false" ht="15" hidden="false" customHeight="false" outlineLevel="0" collapsed="false">
      <c r="B97" s="23"/>
      <c r="C97" s="4"/>
      <c r="D97" s="3"/>
      <c r="E97" s="17" t="str">
        <f aca="false">IFERROR(VLOOKUP(D97,상품마스터!B5:J54,2,FALSE()),"")</f>
        <v/>
      </c>
      <c r="F97" s="3"/>
      <c r="G97" s="18" t="n">
        <f aca="false">IFERROR(IF(C97="출고",VLOOKUP(D97,상품마스터!B5:J54,6,FALSE()),VLOOKUP(D97,상품마스터!B5:J54,5,FALSE())),0)</f>
        <v>0</v>
      </c>
      <c r="H97" s="19" t="n">
        <f aca="false">IF(OR(F97="",G97=""),0,F97*G97)</f>
        <v>0</v>
      </c>
      <c r="I97" s="7"/>
      <c r="J97" s="17"/>
    </row>
    <row r="98" customFormat="false" ht="15" hidden="false" customHeight="false" outlineLevel="0" collapsed="false">
      <c r="B98" s="24"/>
      <c r="C98" s="9"/>
      <c r="D98" s="8"/>
      <c r="E98" s="20" t="str">
        <f aca="false">IFERROR(VLOOKUP(D98,상품마스터!B5:J54,2,FALSE()),"")</f>
        <v/>
      </c>
      <c r="F98" s="8"/>
      <c r="G98" s="21" t="n">
        <f aca="false">IFERROR(IF(C98="출고",VLOOKUP(D98,상품마스터!B5:J54,6,FALSE()),VLOOKUP(D98,상품마스터!B5:J54,5,FALSE())),0)</f>
        <v>0</v>
      </c>
      <c r="H98" s="22" t="n">
        <f aca="false">IF(OR(F98="",G98=""),0,F98*G98)</f>
        <v>0</v>
      </c>
      <c r="I98" s="12"/>
      <c r="J98" s="20"/>
    </row>
    <row r="99" customFormat="false" ht="15" hidden="false" customHeight="false" outlineLevel="0" collapsed="false">
      <c r="B99" s="23"/>
      <c r="C99" s="4"/>
      <c r="D99" s="3"/>
      <c r="E99" s="17" t="str">
        <f aca="false">IFERROR(VLOOKUP(D99,상품마스터!B5:J54,2,FALSE()),"")</f>
        <v/>
      </c>
      <c r="F99" s="3"/>
      <c r="G99" s="18" t="n">
        <f aca="false">IFERROR(IF(C99="출고",VLOOKUP(D99,상품마스터!B5:J54,6,FALSE()),VLOOKUP(D99,상품마스터!B5:J54,5,FALSE())),0)</f>
        <v>0</v>
      </c>
      <c r="H99" s="19" t="n">
        <f aca="false">IF(OR(F99="",G99=""),0,F99*G99)</f>
        <v>0</v>
      </c>
      <c r="I99" s="7"/>
      <c r="J99" s="17"/>
    </row>
    <row r="100" customFormat="false" ht="15" hidden="false" customHeight="false" outlineLevel="0" collapsed="false">
      <c r="B100" s="24"/>
      <c r="C100" s="9"/>
      <c r="D100" s="8"/>
      <c r="E100" s="20" t="str">
        <f aca="false">IFERROR(VLOOKUP(D100,상품마스터!B5:J54,2,FALSE()),"")</f>
        <v/>
      </c>
      <c r="F100" s="8"/>
      <c r="G100" s="21" t="n">
        <f aca="false">IFERROR(IF(C100="출고",VLOOKUP(D100,상품마스터!B5:J54,6,FALSE()),VLOOKUP(D100,상품마스터!B5:J54,5,FALSE())),0)</f>
        <v>0</v>
      </c>
      <c r="H100" s="22" t="n">
        <f aca="false">IF(OR(F100="",G100=""),0,F100*G100)</f>
        <v>0</v>
      </c>
      <c r="I100" s="12"/>
      <c r="J100" s="20"/>
    </row>
    <row r="101" customFormat="false" ht="15" hidden="false" customHeight="false" outlineLevel="0" collapsed="false">
      <c r="B101" s="23"/>
      <c r="C101" s="4"/>
      <c r="D101" s="3"/>
      <c r="E101" s="17" t="str">
        <f aca="false">IFERROR(VLOOKUP(D101,상품마스터!B5:J54,2,FALSE()),"")</f>
        <v/>
      </c>
      <c r="F101" s="3"/>
      <c r="G101" s="18" t="n">
        <f aca="false">IFERROR(IF(C101="출고",VLOOKUP(D101,상품마스터!B5:J54,6,FALSE()),VLOOKUP(D101,상품마스터!B5:J54,5,FALSE())),0)</f>
        <v>0</v>
      </c>
      <c r="H101" s="19" t="n">
        <f aca="false">IF(OR(F101="",G101=""),0,F101*G101)</f>
        <v>0</v>
      </c>
      <c r="I101" s="7"/>
      <c r="J101" s="17"/>
    </row>
    <row r="102" customFormat="false" ht="15" hidden="false" customHeight="false" outlineLevel="0" collapsed="false">
      <c r="B102" s="24"/>
      <c r="C102" s="9"/>
      <c r="D102" s="8"/>
      <c r="E102" s="20" t="str">
        <f aca="false">IFERROR(VLOOKUP(D102,상품마스터!B5:J54,2,FALSE()),"")</f>
        <v/>
      </c>
      <c r="F102" s="8"/>
      <c r="G102" s="21" t="n">
        <f aca="false">IFERROR(IF(C102="출고",VLOOKUP(D102,상품마스터!B5:J54,6,FALSE()),VLOOKUP(D102,상품마스터!B5:J54,5,FALSE())),0)</f>
        <v>0</v>
      </c>
      <c r="H102" s="22" t="n">
        <f aca="false">IF(OR(F102="",G102=""),0,F102*G102)</f>
        <v>0</v>
      </c>
      <c r="I102" s="12"/>
      <c r="J102" s="20"/>
    </row>
    <row r="103" customFormat="false" ht="15" hidden="false" customHeight="false" outlineLevel="0" collapsed="false">
      <c r="B103" s="23"/>
      <c r="C103" s="4"/>
      <c r="D103" s="3"/>
      <c r="E103" s="17" t="str">
        <f aca="false">IFERROR(VLOOKUP(D103,상품마스터!B5:J54,2,FALSE()),"")</f>
        <v/>
      </c>
      <c r="F103" s="3"/>
      <c r="G103" s="18" t="n">
        <f aca="false">IFERROR(IF(C103="출고",VLOOKUP(D103,상품마스터!B5:J54,6,FALSE()),VLOOKUP(D103,상품마스터!B5:J54,5,FALSE())),0)</f>
        <v>0</v>
      </c>
      <c r="H103" s="19" t="n">
        <f aca="false">IF(OR(F103="",G103=""),0,F103*G103)</f>
        <v>0</v>
      </c>
      <c r="I103" s="7"/>
      <c r="J103" s="17"/>
    </row>
    <row r="104" customFormat="false" ht="15" hidden="false" customHeight="false" outlineLevel="0" collapsed="false">
      <c r="B104" s="24"/>
      <c r="C104" s="9"/>
      <c r="D104" s="8"/>
      <c r="E104" s="20" t="str">
        <f aca="false">IFERROR(VLOOKUP(D104,상품마스터!B5:J54,2,FALSE()),"")</f>
        <v/>
      </c>
      <c r="F104" s="8"/>
      <c r="G104" s="21" t="n">
        <f aca="false">IFERROR(IF(C104="출고",VLOOKUP(D104,상품마스터!B5:J54,6,FALSE()),VLOOKUP(D104,상품마스터!B5:J54,5,FALSE())),0)</f>
        <v>0</v>
      </c>
      <c r="H104" s="22" t="n">
        <f aca="false">IF(OR(F104="",G104=""),0,F104*G104)</f>
        <v>0</v>
      </c>
      <c r="I104" s="12"/>
      <c r="J104" s="20"/>
    </row>
    <row r="105" customFormat="false" ht="15" hidden="false" customHeight="false" outlineLevel="0" collapsed="false">
      <c r="B105" s="23"/>
      <c r="C105" s="4"/>
      <c r="D105" s="3"/>
      <c r="E105" s="17" t="str">
        <f aca="false">IFERROR(VLOOKUP(D105,상품마스터!B5:J54,2,FALSE()),"")</f>
        <v/>
      </c>
      <c r="F105" s="3"/>
      <c r="G105" s="18" t="n">
        <f aca="false">IFERROR(IF(C105="출고",VLOOKUP(D105,상품마스터!B5:J54,6,FALSE()),VLOOKUP(D105,상품마스터!B5:J54,5,FALSE())),0)</f>
        <v>0</v>
      </c>
      <c r="H105" s="19" t="n">
        <f aca="false">IF(OR(F105="",G105=""),0,F105*G105)</f>
        <v>0</v>
      </c>
      <c r="I105" s="7"/>
      <c r="J105" s="17"/>
    </row>
    <row r="106" customFormat="false" ht="15" hidden="false" customHeight="false" outlineLevel="0" collapsed="false">
      <c r="B106" s="24"/>
      <c r="C106" s="9"/>
      <c r="D106" s="8"/>
      <c r="E106" s="20" t="str">
        <f aca="false">IFERROR(VLOOKUP(D106,상품마스터!B5:J54,2,FALSE()),"")</f>
        <v/>
      </c>
      <c r="F106" s="8"/>
      <c r="G106" s="21" t="n">
        <f aca="false">IFERROR(IF(C106="출고",VLOOKUP(D106,상품마스터!B5:J54,6,FALSE()),VLOOKUP(D106,상품마스터!B5:J54,5,FALSE())),0)</f>
        <v>0</v>
      </c>
      <c r="H106" s="22" t="n">
        <f aca="false">IF(OR(F106="",G106=""),0,F106*G106)</f>
        <v>0</v>
      </c>
      <c r="I106" s="12"/>
      <c r="J106" s="20"/>
    </row>
    <row r="107" customFormat="false" ht="15" hidden="false" customHeight="false" outlineLevel="0" collapsed="false">
      <c r="B107" s="23"/>
      <c r="C107" s="4"/>
      <c r="D107" s="3"/>
      <c r="E107" s="17" t="str">
        <f aca="false">IFERROR(VLOOKUP(D107,상품마스터!B5:J54,2,FALSE()),"")</f>
        <v/>
      </c>
      <c r="F107" s="3"/>
      <c r="G107" s="18" t="n">
        <f aca="false">IFERROR(IF(C107="출고",VLOOKUP(D107,상품마스터!B5:J54,6,FALSE()),VLOOKUP(D107,상품마스터!B5:J54,5,FALSE())),0)</f>
        <v>0</v>
      </c>
      <c r="H107" s="19" t="n">
        <f aca="false">IF(OR(F107="",G107=""),0,F107*G107)</f>
        <v>0</v>
      </c>
      <c r="I107" s="7"/>
      <c r="J107" s="17"/>
    </row>
    <row r="108" customFormat="false" ht="15" hidden="false" customHeight="false" outlineLevel="0" collapsed="false">
      <c r="B108" s="24"/>
      <c r="C108" s="9"/>
      <c r="D108" s="8"/>
      <c r="E108" s="20" t="str">
        <f aca="false">IFERROR(VLOOKUP(D108,상품마스터!B5:J54,2,FALSE()),"")</f>
        <v/>
      </c>
      <c r="F108" s="8"/>
      <c r="G108" s="21" t="n">
        <f aca="false">IFERROR(IF(C108="출고",VLOOKUP(D108,상품마스터!B5:J54,6,FALSE()),VLOOKUP(D108,상품마스터!B5:J54,5,FALSE())),0)</f>
        <v>0</v>
      </c>
      <c r="H108" s="22" t="n">
        <f aca="false">IF(OR(F108="",G108=""),0,F108*G108)</f>
        <v>0</v>
      </c>
      <c r="I108" s="12"/>
      <c r="J108" s="20"/>
    </row>
    <row r="109" customFormat="false" ht="15" hidden="false" customHeight="false" outlineLevel="0" collapsed="false">
      <c r="B109" s="23"/>
      <c r="C109" s="4"/>
      <c r="D109" s="3"/>
      <c r="E109" s="17" t="str">
        <f aca="false">IFERROR(VLOOKUP(D109,상품마스터!B5:J54,2,FALSE()),"")</f>
        <v/>
      </c>
      <c r="F109" s="3"/>
      <c r="G109" s="18" t="n">
        <f aca="false">IFERROR(IF(C109="출고",VLOOKUP(D109,상품마스터!B5:J54,6,FALSE()),VLOOKUP(D109,상품마스터!B5:J54,5,FALSE())),0)</f>
        <v>0</v>
      </c>
      <c r="H109" s="19" t="n">
        <f aca="false">IF(OR(F109="",G109=""),0,F109*G109)</f>
        <v>0</v>
      </c>
      <c r="I109" s="7"/>
      <c r="J109" s="17"/>
    </row>
    <row r="110" customFormat="false" ht="15" hidden="false" customHeight="false" outlineLevel="0" collapsed="false">
      <c r="B110" s="24"/>
      <c r="C110" s="9"/>
      <c r="D110" s="8"/>
      <c r="E110" s="20" t="str">
        <f aca="false">IFERROR(VLOOKUP(D110,상품마스터!B5:J54,2,FALSE()),"")</f>
        <v/>
      </c>
      <c r="F110" s="8"/>
      <c r="G110" s="21" t="n">
        <f aca="false">IFERROR(IF(C110="출고",VLOOKUP(D110,상품마스터!B5:J54,6,FALSE()),VLOOKUP(D110,상품마스터!B5:J54,5,FALSE())),0)</f>
        <v>0</v>
      </c>
      <c r="H110" s="22" t="n">
        <f aca="false">IF(OR(F110="",G110=""),0,F110*G110)</f>
        <v>0</v>
      </c>
      <c r="I110" s="12"/>
      <c r="J110" s="20"/>
    </row>
    <row r="111" customFormat="false" ht="15" hidden="false" customHeight="false" outlineLevel="0" collapsed="false">
      <c r="B111" s="23"/>
      <c r="C111" s="4"/>
      <c r="D111" s="3"/>
      <c r="E111" s="17" t="str">
        <f aca="false">IFERROR(VLOOKUP(D111,상품마스터!B5:J54,2,FALSE()),"")</f>
        <v/>
      </c>
      <c r="F111" s="3"/>
      <c r="G111" s="18" t="n">
        <f aca="false">IFERROR(IF(C111="출고",VLOOKUP(D111,상품마스터!B5:J54,6,FALSE()),VLOOKUP(D111,상품마스터!B5:J54,5,FALSE())),0)</f>
        <v>0</v>
      </c>
      <c r="H111" s="19" t="n">
        <f aca="false">IF(OR(F111="",G111=""),0,F111*G111)</f>
        <v>0</v>
      </c>
      <c r="I111" s="7"/>
      <c r="J111" s="17"/>
    </row>
    <row r="112" customFormat="false" ht="15" hidden="false" customHeight="false" outlineLevel="0" collapsed="false">
      <c r="B112" s="24"/>
      <c r="C112" s="9"/>
      <c r="D112" s="8"/>
      <c r="E112" s="20" t="str">
        <f aca="false">IFERROR(VLOOKUP(D112,상품마스터!B5:J54,2,FALSE()),"")</f>
        <v/>
      </c>
      <c r="F112" s="8"/>
      <c r="G112" s="21" t="n">
        <f aca="false">IFERROR(IF(C112="출고",VLOOKUP(D112,상품마스터!B5:J54,6,FALSE()),VLOOKUP(D112,상품마스터!B5:J54,5,FALSE())),0)</f>
        <v>0</v>
      </c>
      <c r="H112" s="22" t="n">
        <f aca="false">IF(OR(F112="",G112=""),0,F112*G112)</f>
        <v>0</v>
      </c>
      <c r="I112" s="12"/>
      <c r="J112" s="20"/>
    </row>
    <row r="113" customFormat="false" ht="15" hidden="false" customHeight="false" outlineLevel="0" collapsed="false">
      <c r="B113" s="23"/>
      <c r="C113" s="4"/>
      <c r="D113" s="3"/>
      <c r="E113" s="17" t="str">
        <f aca="false">IFERROR(VLOOKUP(D113,상품마스터!B5:J54,2,FALSE()),"")</f>
        <v/>
      </c>
      <c r="F113" s="3"/>
      <c r="G113" s="18" t="n">
        <f aca="false">IFERROR(IF(C113="출고",VLOOKUP(D113,상품마스터!B5:J54,6,FALSE()),VLOOKUP(D113,상품마스터!B5:J54,5,FALSE())),0)</f>
        <v>0</v>
      </c>
      <c r="H113" s="19" t="n">
        <f aca="false">IF(OR(F113="",G113=""),0,F113*G113)</f>
        <v>0</v>
      </c>
      <c r="I113" s="7"/>
      <c r="J113" s="17"/>
    </row>
    <row r="114" customFormat="false" ht="15" hidden="false" customHeight="false" outlineLevel="0" collapsed="false">
      <c r="B114" s="24"/>
      <c r="C114" s="9"/>
      <c r="D114" s="8"/>
      <c r="E114" s="20" t="str">
        <f aca="false">IFERROR(VLOOKUP(D114,상품마스터!B5:J54,2,FALSE()),"")</f>
        <v/>
      </c>
      <c r="F114" s="8"/>
      <c r="G114" s="21" t="n">
        <f aca="false">IFERROR(IF(C114="출고",VLOOKUP(D114,상품마스터!B5:J54,6,FALSE()),VLOOKUP(D114,상품마스터!B5:J54,5,FALSE())),0)</f>
        <v>0</v>
      </c>
      <c r="H114" s="22" t="n">
        <f aca="false">IF(OR(F114="",G114=""),0,F114*G114)</f>
        <v>0</v>
      </c>
      <c r="I114" s="12"/>
      <c r="J114" s="20"/>
    </row>
    <row r="115" customFormat="false" ht="15" hidden="false" customHeight="false" outlineLevel="0" collapsed="false">
      <c r="B115" s="23"/>
      <c r="C115" s="4"/>
      <c r="D115" s="3"/>
      <c r="E115" s="17" t="str">
        <f aca="false">IFERROR(VLOOKUP(D115,상품마스터!B5:J54,2,FALSE()),"")</f>
        <v/>
      </c>
      <c r="F115" s="3"/>
      <c r="G115" s="18" t="n">
        <f aca="false">IFERROR(IF(C115="출고",VLOOKUP(D115,상품마스터!B5:J54,6,FALSE()),VLOOKUP(D115,상품마스터!B5:J54,5,FALSE())),0)</f>
        <v>0</v>
      </c>
      <c r="H115" s="19" t="n">
        <f aca="false">IF(OR(F115="",G115=""),0,F115*G115)</f>
        <v>0</v>
      </c>
      <c r="I115" s="7"/>
      <c r="J115" s="17"/>
    </row>
    <row r="116" customFormat="false" ht="15" hidden="false" customHeight="false" outlineLevel="0" collapsed="false">
      <c r="B116" s="24"/>
      <c r="C116" s="9"/>
      <c r="D116" s="8"/>
      <c r="E116" s="20" t="str">
        <f aca="false">IFERROR(VLOOKUP(D116,상품마스터!B5:J54,2,FALSE()),"")</f>
        <v/>
      </c>
      <c r="F116" s="8"/>
      <c r="G116" s="21" t="n">
        <f aca="false">IFERROR(IF(C116="출고",VLOOKUP(D116,상품마스터!B5:J54,6,FALSE()),VLOOKUP(D116,상품마스터!B5:J54,5,FALSE())),0)</f>
        <v>0</v>
      </c>
      <c r="H116" s="22" t="n">
        <f aca="false">IF(OR(F116="",G116=""),0,F116*G116)</f>
        <v>0</v>
      </c>
      <c r="I116" s="12"/>
      <c r="J116" s="20"/>
    </row>
    <row r="117" customFormat="false" ht="15" hidden="false" customHeight="false" outlineLevel="0" collapsed="false">
      <c r="B117" s="23"/>
      <c r="C117" s="4"/>
      <c r="D117" s="3"/>
      <c r="E117" s="17" t="str">
        <f aca="false">IFERROR(VLOOKUP(D117,상품마스터!B5:J54,2,FALSE()),"")</f>
        <v/>
      </c>
      <c r="F117" s="3"/>
      <c r="G117" s="18" t="n">
        <f aca="false">IFERROR(IF(C117="출고",VLOOKUP(D117,상품마스터!B5:J54,6,FALSE()),VLOOKUP(D117,상품마스터!B5:J54,5,FALSE())),0)</f>
        <v>0</v>
      </c>
      <c r="H117" s="19" t="n">
        <f aca="false">IF(OR(F117="",G117=""),0,F117*G117)</f>
        <v>0</v>
      </c>
      <c r="I117" s="7"/>
      <c r="J117" s="17"/>
    </row>
    <row r="118" customFormat="false" ht="15" hidden="false" customHeight="false" outlineLevel="0" collapsed="false">
      <c r="B118" s="24"/>
      <c r="C118" s="9"/>
      <c r="D118" s="8"/>
      <c r="E118" s="20" t="str">
        <f aca="false">IFERROR(VLOOKUP(D118,상품마스터!B5:J54,2,FALSE()),"")</f>
        <v/>
      </c>
      <c r="F118" s="8"/>
      <c r="G118" s="21" t="n">
        <f aca="false">IFERROR(IF(C118="출고",VLOOKUP(D118,상품마스터!B5:J54,6,FALSE()),VLOOKUP(D118,상품마스터!B5:J54,5,FALSE())),0)</f>
        <v>0</v>
      </c>
      <c r="H118" s="22" t="n">
        <f aca="false">IF(OR(F118="",G118=""),0,F118*G118)</f>
        <v>0</v>
      </c>
      <c r="I118" s="12"/>
      <c r="J118" s="20"/>
    </row>
    <row r="119" customFormat="false" ht="15" hidden="false" customHeight="false" outlineLevel="0" collapsed="false">
      <c r="B119" s="23"/>
      <c r="C119" s="4"/>
      <c r="D119" s="3"/>
      <c r="E119" s="17" t="str">
        <f aca="false">IFERROR(VLOOKUP(D119,상품마스터!B5:J54,2,FALSE()),"")</f>
        <v/>
      </c>
      <c r="F119" s="3"/>
      <c r="G119" s="18" t="n">
        <f aca="false">IFERROR(IF(C119="출고",VLOOKUP(D119,상품마스터!B5:J54,6,FALSE()),VLOOKUP(D119,상품마스터!B5:J54,5,FALSE())),0)</f>
        <v>0</v>
      </c>
      <c r="H119" s="19" t="n">
        <f aca="false">IF(OR(F119="",G119=""),0,F119*G119)</f>
        <v>0</v>
      </c>
      <c r="I119" s="7"/>
      <c r="J119" s="17"/>
    </row>
    <row r="120" customFormat="false" ht="15" hidden="false" customHeight="false" outlineLevel="0" collapsed="false">
      <c r="B120" s="24"/>
      <c r="C120" s="9"/>
      <c r="D120" s="8"/>
      <c r="E120" s="20" t="str">
        <f aca="false">IFERROR(VLOOKUP(D120,상품마스터!B5:J54,2,FALSE()),"")</f>
        <v/>
      </c>
      <c r="F120" s="8"/>
      <c r="G120" s="21" t="n">
        <f aca="false">IFERROR(IF(C120="출고",VLOOKUP(D120,상품마스터!B5:J54,6,FALSE()),VLOOKUP(D120,상품마스터!B5:J54,5,FALSE())),0)</f>
        <v>0</v>
      </c>
      <c r="H120" s="22" t="n">
        <f aca="false">IF(OR(F120="",G120=""),0,F120*G120)</f>
        <v>0</v>
      </c>
      <c r="I120" s="12"/>
      <c r="J120" s="20"/>
    </row>
    <row r="121" customFormat="false" ht="15" hidden="false" customHeight="false" outlineLevel="0" collapsed="false">
      <c r="B121" s="23"/>
      <c r="C121" s="4"/>
      <c r="D121" s="3"/>
      <c r="E121" s="17" t="str">
        <f aca="false">IFERROR(VLOOKUP(D121,상품마스터!B5:J54,2,FALSE()),"")</f>
        <v/>
      </c>
      <c r="F121" s="3"/>
      <c r="G121" s="18" t="n">
        <f aca="false">IFERROR(IF(C121="출고",VLOOKUP(D121,상품마스터!B5:J54,6,FALSE()),VLOOKUP(D121,상품마스터!B5:J54,5,FALSE())),0)</f>
        <v>0</v>
      </c>
      <c r="H121" s="19" t="n">
        <f aca="false">IF(OR(F121="",G121=""),0,F121*G121)</f>
        <v>0</v>
      </c>
      <c r="I121" s="7"/>
      <c r="J121" s="17"/>
    </row>
    <row r="122" customFormat="false" ht="15" hidden="false" customHeight="false" outlineLevel="0" collapsed="false">
      <c r="B122" s="24"/>
      <c r="C122" s="9"/>
      <c r="D122" s="8"/>
      <c r="E122" s="20" t="str">
        <f aca="false">IFERROR(VLOOKUP(D122,상품마스터!B5:J54,2,FALSE()),"")</f>
        <v/>
      </c>
      <c r="F122" s="8"/>
      <c r="G122" s="21" t="n">
        <f aca="false">IFERROR(IF(C122="출고",VLOOKUP(D122,상품마스터!B5:J54,6,FALSE()),VLOOKUP(D122,상품마스터!B5:J54,5,FALSE())),0)</f>
        <v>0</v>
      </c>
      <c r="H122" s="22" t="n">
        <f aca="false">IF(OR(F122="",G122=""),0,F122*G122)</f>
        <v>0</v>
      </c>
      <c r="I122" s="12"/>
      <c r="J122" s="20"/>
    </row>
    <row r="123" customFormat="false" ht="15" hidden="false" customHeight="false" outlineLevel="0" collapsed="false">
      <c r="B123" s="23"/>
      <c r="C123" s="4"/>
      <c r="D123" s="3"/>
      <c r="E123" s="17" t="str">
        <f aca="false">IFERROR(VLOOKUP(D123,상품마스터!B5:J54,2,FALSE()),"")</f>
        <v/>
      </c>
      <c r="F123" s="3"/>
      <c r="G123" s="18" t="n">
        <f aca="false">IFERROR(IF(C123="출고",VLOOKUP(D123,상품마스터!B5:J54,6,FALSE()),VLOOKUP(D123,상품마스터!B5:J54,5,FALSE())),0)</f>
        <v>0</v>
      </c>
      <c r="H123" s="19" t="n">
        <f aca="false">IF(OR(F123="",G123=""),0,F123*G123)</f>
        <v>0</v>
      </c>
      <c r="I123" s="7"/>
      <c r="J123" s="17"/>
    </row>
    <row r="124" customFormat="false" ht="15" hidden="false" customHeight="false" outlineLevel="0" collapsed="false">
      <c r="B124" s="24"/>
      <c r="C124" s="9"/>
      <c r="D124" s="8"/>
      <c r="E124" s="20" t="str">
        <f aca="false">IFERROR(VLOOKUP(D124,상품마스터!B5:J54,2,FALSE()),"")</f>
        <v/>
      </c>
      <c r="F124" s="8"/>
      <c r="G124" s="21" t="n">
        <f aca="false">IFERROR(IF(C124="출고",VLOOKUP(D124,상품마스터!B5:J54,6,FALSE()),VLOOKUP(D124,상품마스터!B5:J54,5,FALSE())),0)</f>
        <v>0</v>
      </c>
      <c r="H124" s="22" t="n">
        <f aca="false">IF(OR(F124="",G124=""),0,F124*G124)</f>
        <v>0</v>
      </c>
      <c r="I124" s="12"/>
      <c r="J124" s="20"/>
    </row>
    <row r="125" customFormat="false" ht="15" hidden="false" customHeight="false" outlineLevel="0" collapsed="false">
      <c r="B125" s="23"/>
      <c r="C125" s="4"/>
      <c r="D125" s="3"/>
      <c r="E125" s="17" t="str">
        <f aca="false">IFERROR(VLOOKUP(D125,상품마스터!B5:J54,2,FALSE()),"")</f>
        <v/>
      </c>
      <c r="F125" s="3"/>
      <c r="G125" s="18" t="n">
        <f aca="false">IFERROR(IF(C125="출고",VLOOKUP(D125,상품마스터!B5:J54,6,FALSE()),VLOOKUP(D125,상품마스터!B5:J54,5,FALSE())),0)</f>
        <v>0</v>
      </c>
      <c r="H125" s="19" t="n">
        <f aca="false">IF(OR(F125="",G125=""),0,F125*G125)</f>
        <v>0</v>
      </c>
      <c r="I125" s="7"/>
      <c r="J125" s="17"/>
    </row>
    <row r="126" customFormat="false" ht="15" hidden="false" customHeight="false" outlineLevel="0" collapsed="false">
      <c r="B126" s="24"/>
      <c r="C126" s="9"/>
      <c r="D126" s="8"/>
      <c r="E126" s="20" t="str">
        <f aca="false">IFERROR(VLOOKUP(D126,상품마스터!B5:J54,2,FALSE()),"")</f>
        <v/>
      </c>
      <c r="F126" s="8"/>
      <c r="G126" s="21" t="n">
        <f aca="false">IFERROR(IF(C126="출고",VLOOKUP(D126,상품마스터!B5:J54,6,FALSE()),VLOOKUP(D126,상품마스터!B5:J54,5,FALSE())),0)</f>
        <v>0</v>
      </c>
      <c r="H126" s="22" t="n">
        <f aca="false">IF(OR(F126="",G126=""),0,F126*G126)</f>
        <v>0</v>
      </c>
      <c r="I126" s="12"/>
      <c r="J126" s="20"/>
    </row>
    <row r="127" customFormat="false" ht="15" hidden="false" customHeight="false" outlineLevel="0" collapsed="false">
      <c r="B127" s="23"/>
      <c r="C127" s="4"/>
      <c r="D127" s="3"/>
      <c r="E127" s="17" t="str">
        <f aca="false">IFERROR(VLOOKUP(D127,상품마스터!B5:J54,2,FALSE()),"")</f>
        <v/>
      </c>
      <c r="F127" s="3"/>
      <c r="G127" s="18" t="n">
        <f aca="false">IFERROR(IF(C127="출고",VLOOKUP(D127,상품마스터!B5:J54,6,FALSE()),VLOOKUP(D127,상품마스터!B5:J54,5,FALSE())),0)</f>
        <v>0</v>
      </c>
      <c r="H127" s="19" t="n">
        <f aca="false">IF(OR(F127="",G127=""),0,F127*G127)</f>
        <v>0</v>
      </c>
      <c r="I127" s="7"/>
      <c r="J127" s="17"/>
    </row>
    <row r="128" customFormat="false" ht="15" hidden="false" customHeight="false" outlineLevel="0" collapsed="false">
      <c r="B128" s="24"/>
      <c r="C128" s="9"/>
      <c r="D128" s="8"/>
      <c r="E128" s="20" t="str">
        <f aca="false">IFERROR(VLOOKUP(D128,상품마스터!B5:J54,2,FALSE()),"")</f>
        <v/>
      </c>
      <c r="F128" s="8"/>
      <c r="G128" s="21" t="n">
        <f aca="false">IFERROR(IF(C128="출고",VLOOKUP(D128,상품마스터!B5:J54,6,FALSE()),VLOOKUP(D128,상품마스터!B5:J54,5,FALSE())),0)</f>
        <v>0</v>
      </c>
      <c r="H128" s="22" t="n">
        <f aca="false">IF(OR(F128="",G128=""),0,F128*G128)</f>
        <v>0</v>
      </c>
      <c r="I128" s="12"/>
      <c r="J128" s="20"/>
    </row>
    <row r="129" customFormat="false" ht="15" hidden="false" customHeight="false" outlineLevel="0" collapsed="false">
      <c r="B129" s="23"/>
      <c r="C129" s="4"/>
      <c r="D129" s="3"/>
      <c r="E129" s="17" t="str">
        <f aca="false">IFERROR(VLOOKUP(D129,상품마스터!B5:J54,2,FALSE()),"")</f>
        <v/>
      </c>
      <c r="F129" s="3"/>
      <c r="G129" s="18" t="n">
        <f aca="false">IFERROR(IF(C129="출고",VLOOKUP(D129,상품마스터!B5:J54,6,FALSE()),VLOOKUP(D129,상품마스터!B5:J54,5,FALSE())),0)</f>
        <v>0</v>
      </c>
      <c r="H129" s="19" t="n">
        <f aca="false">IF(OR(F129="",G129=""),0,F129*G129)</f>
        <v>0</v>
      </c>
      <c r="I129" s="7"/>
      <c r="J129" s="17"/>
    </row>
    <row r="130" customFormat="false" ht="15" hidden="false" customHeight="false" outlineLevel="0" collapsed="false">
      <c r="B130" s="24"/>
      <c r="C130" s="9"/>
      <c r="D130" s="8"/>
      <c r="E130" s="20" t="str">
        <f aca="false">IFERROR(VLOOKUP(D130,상품마스터!B5:J54,2,FALSE()),"")</f>
        <v/>
      </c>
      <c r="F130" s="8"/>
      <c r="G130" s="21" t="n">
        <f aca="false">IFERROR(IF(C130="출고",VLOOKUP(D130,상품마스터!B5:J54,6,FALSE()),VLOOKUP(D130,상품마스터!B5:J54,5,FALSE())),0)</f>
        <v>0</v>
      </c>
      <c r="H130" s="22" t="n">
        <f aca="false">IF(OR(F130="",G130=""),0,F130*G130)</f>
        <v>0</v>
      </c>
      <c r="I130" s="12"/>
      <c r="J130" s="20"/>
    </row>
    <row r="131" customFormat="false" ht="15" hidden="false" customHeight="false" outlineLevel="0" collapsed="false">
      <c r="B131" s="23"/>
      <c r="C131" s="4"/>
      <c r="D131" s="3"/>
      <c r="E131" s="17" t="str">
        <f aca="false">IFERROR(VLOOKUP(D131,상품마스터!B5:J54,2,FALSE()),"")</f>
        <v/>
      </c>
      <c r="F131" s="3"/>
      <c r="G131" s="18" t="n">
        <f aca="false">IFERROR(IF(C131="출고",VLOOKUP(D131,상품마스터!B5:J54,6,FALSE()),VLOOKUP(D131,상품마스터!B5:J54,5,FALSE())),0)</f>
        <v>0</v>
      </c>
      <c r="H131" s="19" t="n">
        <f aca="false">IF(OR(F131="",G131=""),0,F131*G131)</f>
        <v>0</v>
      </c>
      <c r="I131" s="7"/>
      <c r="J131" s="17"/>
    </row>
    <row r="132" customFormat="false" ht="15" hidden="false" customHeight="false" outlineLevel="0" collapsed="false">
      <c r="B132" s="24"/>
      <c r="C132" s="9"/>
      <c r="D132" s="8"/>
      <c r="E132" s="20" t="str">
        <f aca="false">IFERROR(VLOOKUP(D132,상품마스터!B5:J54,2,FALSE()),"")</f>
        <v/>
      </c>
      <c r="F132" s="8"/>
      <c r="G132" s="21" t="n">
        <f aca="false">IFERROR(IF(C132="출고",VLOOKUP(D132,상품마스터!B5:J54,6,FALSE()),VLOOKUP(D132,상품마스터!B5:J54,5,FALSE())),0)</f>
        <v>0</v>
      </c>
      <c r="H132" s="22" t="n">
        <f aca="false">IF(OR(F132="",G132=""),0,F132*G132)</f>
        <v>0</v>
      </c>
      <c r="I132" s="12"/>
      <c r="J132" s="20"/>
    </row>
    <row r="133" customFormat="false" ht="15" hidden="false" customHeight="false" outlineLevel="0" collapsed="false">
      <c r="B133" s="23"/>
      <c r="C133" s="4"/>
      <c r="D133" s="3"/>
      <c r="E133" s="17" t="str">
        <f aca="false">IFERROR(VLOOKUP(D133,상품마스터!B5:J54,2,FALSE()),"")</f>
        <v/>
      </c>
      <c r="F133" s="3"/>
      <c r="G133" s="18" t="n">
        <f aca="false">IFERROR(IF(C133="출고",VLOOKUP(D133,상품마스터!B5:J54,6,FALSE()),VLOOKUP(D133,상품마스터!B5:J54,5,FALSE())),0)</f>
        <v>0</v>
      </c>
      <c r="H133" s="19" t="n">
        <f aca="false">IF(OR(F133="",G133=""),0,F133*G133)</f>
        <v>0</v>
      </c>
      <c r="I133" s="7"/>
      <c r="J133" s="17"/>
    </row>
    <row r="134" customFormat="false" ht="15" hidden="false" customHeight="false" outlineLevel="0" collapsed="false">
      <c r="B134" s="24"/>
      <c r="C134" s="9"/>
      <c r="D134" s="8"/>
      <c r="E134" s="20" t="str">
        <f aca="false">IFERROR(VLOOKUP(D134,상품마스터!B5:J54,2,FALSE()),"")</f>
        <v/>
      </c>
      <c r="F134" s="8"/>
      <c r="G134" s="21" t="n">
        <f aca="false">IFERROR(IF(C134="출고",VLOOKUP(D134,상품마스터!B5:J54,6,FALSE()),VLOOKUP(D134,상품마스터!B5:J54,5,FALSE())),0)</f>
        <v>0</v>
      </c>
      <c r="H134" s="22" t="n">
        <f aca="false">IF(OR(F134="",G134=""),0,F134*G134)</f>
        <v>0</v>
      </c>
      <c r="I134" s="12"/>
      <c r="J134" s="20"/>
    </row>
    <row r="135" customFormat="false" ht="15" hidden="false" customHeight="false" outlineLevel="0" collapsed="false">
      <c r="B135" s="23"/>
      <c r="C135" s="4"/>
      <c r="D135" s="3"/>
      <c r="E135" s="17" t="str">
        <f aca="false">IFERROR(VLOOKUP(D135,상품마스터!B5:J54,2,FALSE()),"")</f>
        <v/>
      </c>
      <c r="F135" s="3"/>
      <c r="G135" s="18" t="n">
        <f aca="false">IFERROR(IF(C135="출고",VLOOKUP(D135,상품마스터!B5:J54,6,FALSE()),VLOOKUP(D135,상품마스터!B5:J54,5,FALSE())),0)</f>
        <v>0</v>
      </c>
      <c r="H135" s="19" t="n">
        <f aca="false">IF(OR(F135="",G135=""),0,F135*G135)</f>
        <v>0</v>
      </c>
      <c r="I135" s="7"/>
      <c r="J135" s="17"/>
    </row>
    <row r="136" customFormat="false" ht="15" hidden="false" customHeight="false" outlineLevel="0" collapsed="false">
      <c r="B136" s="24"/>
      <c r="C136" s="9"/>
      <c r="D136" s="8"/>
      <c r="E136" s="20" t="str">
        <f aca="false">IFERROR(VLOOKUP(D136,상품마스터!B5:J54,2,FALSE()),"")</f>
        <v/>
      </c>
      <c r="F136" s="8"/>
      <c r="G136" s="21" t="n">
        <f aca="false">IFERROR(IF(C136="출고",VLOOKUP(D136,상품마스터!B5:J54,6,FALSE()),VLOOKUP(D136,상품마스터!B5:J54,5,FALSE())),0)</f>
        <v>0</v>
      </c>
      <c r="H136" s="22" t="n">
        <f aca="false">IF(OR(F136="",G136=""),0,F136*G136)</f>
        <v>0</v>
      </c>
      <c r="I136" s="12"/>
      <c r="J136" s="20"/>
    </row>
    <row r="137" customFormat="false" ht="15" hidden="false" customHeight="false" outlineLevel="0" collapsed="false">
      <c r="B137" s="23"/>
      <c r="C137" s="4"/>
      <c r="D137" s="3"/>
      <c r="E137" s="17" t="str">
        <f aca="false">IFERROR(VLOOKUP(D137,상품마스터!B5:J54,2,FALSE()),"")</f>
        <v/>
      </c>
      <c r="F137" s="3"/>
      <c r="G137" s="18" t="n">
        <f aca="false">IFERROR(IF(C137="출고",VLOOKUP(D137,상품마스터!B5:J54,6,FALSE()),VLOOKUP(D137,상품마스터!B5:J54,5,FALSE())),0)</f>
        <v>0</v>
      </c>
      <c r="H137" s="19" t="n">
        <f aca="false">IF(OR(F137="",G137=""),0,F137*G137)</f>
        <v>0</v>
      </c>
      <c r="I137" s="7"/>
      <c r="J137" s="17"/>
    </row>
    <row r="138" customFormat="false" ht="15" hidden="false" customHeight="false" outlineLevel="0" collapsed="false">
      <c r="B138" s="24"/>
      <c r="C138" s="9"/>
      <c r="D138" s="8"/>
      <c r="E138" s="20" t="str">
        <f aca="false">IFERROR(VLOOKUP(D138,상품마스터!B5:J54,2,FALSE()),"")</f>
        <v/>
      </c>
      <c r="F138" s="8"/>
      <c r="G138" s="21" t="n">
        <f aca="false">IFERROR(IF(C138="출고",VLOOKUP(D138,상품마스터!B5:J54,6,FALSE()),VLOOKUP(D138,상품마스터!B5:J54,5,FALSE())),0)</f>
        <v>0</v>
      </c>
      <c r="H138" s="22" t="n">
        <f aca="false">IF(OR(F138="",G138=""),0,F138*G138)</f>
        <v>0</v>
      </c>
      <c r="I138" s="12"/>
      <c r="J138" s="20"/>
    </row>
    <row r="139" customFormat="false" ht="15" hidden="false" customHeight="false" outlineLevel="0" collapsed="false">
      <c r="B139" s="23"/>
      <c r="C139" s="4"/>
      <c r="D139" s="3"/>
      <c r="E139" s="17" t="str">
        <f aca="false">IFERROR(VLOOKUP(D139,상품마스터!B5:J54,2,FALSE()),"")</f>
        <v/>
      </c>
      <c r="F139" s="3"/>
      <c r="G139" s="18" t="n">
        <f aca="false">IFERROR(IF(C139="출고",VLOOKUP(D139,상품마스터!B5:J54,6,FALSE()),VLOOKUP(D139,상품마스터!B5:J54,5,FALSE())),0)</f>
        <v>0</v>
      </c>
      <c r="H139" s="19" t="n">
        <f aca="false">IF(OR(F139="",G139=""),0,F139*G139)</f>
        <v>0</v>
      </c>
      <c r="I139" s="7"/>
      <c r="J139" s="17"/>
    </row>
    <row r="140" customFormat="false" ht="15" hidden="false" customHeight="false" outlineLevel="0" collapsed="false">
      <c r="B140" s="24"/>
      <c r="C140" s="9"/>
      <c r="D140" s="8"/>
      <c r="E140" s="20" t="str">
        <f aca="false">IFERROR(VLOOKUP(D140,상품마스터!B5:J54,2,FALSE()),"")</f>
        <v/>
      </c>
      <c r="F140" s="8"/>
      <c r="G140" s="21" t="n">
        <f aca="false">IFERROR(IF(C140="출고",VLOOKUP(D140,상품마스터!B5:J54,6,FALSE()),VLOOKUP(D140,상품마스터!B5:J54,5,FALSE())),0)</f>
        <v>0</v>
      </c>
      <c r="H140" s="22" t="n">
        <f aca="false">IF(OR(F140="",G140=""),0,F140*G140)</f>
        <v>0</v>
      </c>
      <c r="I140" s="12"/>
      <c r="J140" s="20"/>
    </row>
    <row r="141" customFormat="false" ht="15" hidden="false" customHeight="false" outlineLevel="0" collapsed="false">
      <c r="B141" s="23"/>
      <c r="C141" s="4"/>
      <c r="D141" s="3"/>
      <c r="E141" s="17" t="str">
        <f aca="false">IFERROR(VLOOKUP(D141,상품마스터!B5:J54,2,FALSE()),"")</f>
        <v/>
      </c>
      <c r="F141" s="3"/>
      <c r="G141" s="18" t="n">
        <f aca="false">IFERROR(IF(C141="출고",VLOOKUP(D141,상품마스터!B5:J54,6,FALSE()),VLOOKUP(D141,상품마스터!B5:J54,5,FALSE())),0)</f>
        <v>0</v>
      </c>
      <c r="H141" s="19" t="n">
        <f aca="false">IF(OR(F141="",G141=""),0,F141*G141)</f>
        <v>0</v>
      </c>
      <c r="I141" s="7"/>
      <c r="J141" s="17"/>
    </row>
    <row r="142" customFormat="false" ht="15" hidden="false" customHeight="false" outlineLevel="0" collapsed="false">
      <c r="B142" s="24"/>
      <c r="C142" s="9"/>
      <c r="D142" s="8"/>
      <c r="E142" s="20" t="str">
        <f aca="false">IFERROR(VLOOKUP(D142,상품마스터!B5:J54,2,FALSE()),"")</f>
        <v/>
      </c>
      <c r="F142" s="8"/>
      <c r="G142" s="21" t="n">
        <f aca="false">IFERROR(IF(C142="출고",VLOOKUP(D142,상품마스터!B5:J54,6,FALSE()),VLOOKUP(D142,상품마스터!B5:J54,5,FALSE())),0)</f>
        <v>0</v>
      </c>
      <c r="H142" s="22" t="n">
        <f aca="false">IF(OR(F142="",G142=""),0,F142*G142)</f>
        <v>0</v>
      </c>
      <c r="I142" s="12"/>
      <c r="J142" s="20"/>
    </row>
    <row r="143" customFormat="false" ht="15" hidden="false" customHeight="false" outlineLevel="0" collapsed="false">
      <c r="B143" s="23"/>
      <c r="C143" s="4"/>
      <c r="D143" s="3"/>
      <c r="E143" s="17" t="str">
        <f aca="false">IFERROR(VLOOKUP(D143,상품마스터!B5:J54,2,FALSE()),"")</f>
        <v/>
      </c>
      <c r="F143" s="3"/>
      <c r="G143" s="18" t="n">
        <f aca="false">IFERROR(IF(C143="출고",VLOOKUP(D143,상품마스터!B5:J54,6,FALSE()),VLOOKUP(D143,상품마스터!B5:J54,5,FALSE())),0)</f>
        <v>0</v>
      </c>
      <c r="H143" s="19" t="n">
        <f aca="false">IF(OR(F143="",G143=""),0,F143*G143)</f>
        <v>0</v>
      </c>
      <c r="I143" s="7"/>
      <c r="J143" s="17"/>
    </row>
    <row r="144" customFormat="false" ht="15" hidden="false" customHeight="false" outlineLevel="0" collapsed="false">
      <c r="B144" s="24"/>
      <c r="C144" s="9"/>
      <c r="D144" s="8"/>
      <c r="E144" s="20" t="str">
        <f aca="false">IFERROR(VLOOKUP(D144,상품마스터!B5:J54,2,FALSE()),"")</f>
        <v/>
      </c>
      <c r="F144" s="8"/>
      <c r="G144" s="21" t="n">
        <f aca="false">IFERROR(IF(C144="출고",VLOOKUP(D144,상품마스터!B5:J54,6,FALSE()),VLOOKUP(D144,상품마스터!B5:J54,5,FALSE())),0)</f>
        <v>0</v>
      </c>
      <c r="H144" s="22" t="n">
        <f aca="false">IF(OR(F144="",G144=""),0,F144*G144)</f>
        <v>0</v>
      </c>
      <c r="I144" s="12"/>
      <c r="J144" s="20"/>
    </row>
    <row r="145" customFormat="false" ht="15" hidden="false" customHeight="false" outlineLevel="0" collapsed="false">
      <c r="B145" s="23"/>
      <c r="C145" s="4"/>
      <c r="D145" s="3"/>
      <c r="E145" s="17" t="str">
        <f aca="false">IFERROR(VLOOKUP(D145,상품마스터!B5:J54,2,FALSE()),"")</f>
        <v/>
      </c>
      <c r="F145" s="3"/>
      <c r="G145" s="18" t="n">
        <f aca="false">IFERROR(IF(C145="출고",VLOOKUP(D145,상품마스터!B5:J54,6,FALSE()),VLOOKUP(D145,상품마스터!B5:J54,5,FALSE())),0)</f>
        <v>0</v>
      </c>
      <c r="H145" s="19" t="n">
        <f aca="false">IF(OR(F145="",G145=""),0,F145*G145)</f>
        <v>0</v>
      </c>
      <c r="I145" s="7"/>
      <c r="J145" s="17"/>
    </row>
    <row r="146" customFormat="false" ht="15" hidden="false" customHeight="false" outlineLevel="0" collapsed="false">
      <c r="B146" s="24"/>
      <c r="C146" s="9"/>
      <c r="D146" s="8"/>
      <c r="E146" s="20" t="str">
        <f aca="false">IFERROR(VLOOKUP(D146,상품마스터!B5:J54,2,FALSE()),"")</f>
        <v/>
      </c>
      <c r="F146" s="8"/>
      <c r="G146" s="21" t="n">
        <f aca="false">IFERROR(IF(C146="출고",VLOOKUP(D146,상품마스터!B5:J54,6,FALSE()),VLOOKUP(D146,상품마스터!B5:J54,5,FALSE())),0)</f>
        <v>0</v>
      </c>
      <c r="H146" s="22" t="n">
        <f aca="false">IF(OR(F146="",G146=""),0,F146*G146)</f>
        <v>0</v>
      </c>
      <c r="I146" s="12"/>
      <c r="J146" s="20"/>
    </row>
    <row r="147" customFormat="false" ht="15" hidden="false" customHeight="false" outlineLevel="0" collapsed="false">
      <c r="B147" s="23"/>
      <c r="C147" s="4"/>
      <c r="D147" s="3"/>
      <c r="E147" s="17" t="str">
        <f aca="false">IFERROR(VLOOKUP(D147,상품마스터!B5:J54,2,FALSE()),"")</f>
        <v/>
      </c>
      <c r="F147" s="3"/>
      <c r="G147" s="18" t="n">
        <f aca="false">IFERROR(IF(C147="출고",VLOOKUP(D147,상품마스터!B5:J54,6,FALSE()),VLOOKUP(D147,상품마스터!B5:J54,5,FALSE())),0)</f>
        <v>0</v>
      </c>
      <c r="H147" s="19" t="n">
        <f aca="false">IF(OR(F147="",G147=""),0,F147*G147)</f>
        <v>0</v>
      </c>
      <c r="I147" s="7"/>
      <c r="J147" s="17"/>
    </row>
    <row r="148" customFormat="false" ht="15" hidden="false" customHeight="false" outlineLevel="0" collapsed="false">
      <c r="B148" s="24"/>
      <c r="C148" s="9"/>
      <c r="D148" s="8"/>
      <c r="E148" s="20" t="str">
        <f aca="false">IFERROR(VLOOKUP(D148,상품마스터!B5:J54,2,FALSE()),"")</f>
        <v/>
      </c>
      <c r="F148" s="8"/>
      <c r="G148" s="21" t="n">
        <f aca="false">IFERROR(IF(C148="출고",VLOOKUP(D148,상품마스터!B5:J54,6,FALSE()),VLOOKUP(D148,상품마스터!B5:J54,5,FALSE())),0)</f>
        <v>0</v>
      </c>
      <c r="H148" s="22" t="n">
        <f aca="false">IF(OR(F148="",G148=""),0,F148*G148)</f>
        <v>0</v>
      </c>
      <c r="I148" s="12"/>
      <c r="J148" s="20"/>
    </row>
    <row r="149" customFormat="false" ht="15" hidden="false" customHeight="false" outlineLevel="0" collapsed="false">
      <c r="B149" s="23"/>
      <c r="C149" s="4"/>
      <c r="D149" s="3"/>
      <c r="E149" s="17" t="str">
        <f aca="false">IFERROR(VLOOKUP(D149,상품마스터!B5:J54,2,FALSE()),"")</f>
        <v/>
      </c>
      <c r="F149" s="3"/>
      <c r="G149" s="18" t="n">
        <f aca="false">IFERROR(IF(C149="출고",VLOOKUP(D149,상품마스터!B5:J54,6,FALSE()),VLOOKUP(D149,상품마스터!B5:J54,5,FALSE())),0)</f>
        <v>0</v>
      </c>
      <c r="H149" s="19" t="n">
        <f aca="false">IF(OR(F149="",G149=""),0,F149*G149)</f>
        <v>0</v>
      </c>
      <c r="I149" s="7"/>
      <c r="J149" s="17"/>
    </row>
    <row r="150" customFormat="false" ht="15" hidden="false" customHeight="false" outlineLevel="0" collapsed="false">
      <c r="B150" s="24"/>
      <c r="C150" s="9"/>
      <c r="D150" s="8"/>
      <c r="E150" s="20" t="str">
        <f aca="false">IFERROR(VLOOKUP(D150,상품마스터!B5:J54,2,FALSE()),"")</f>
        <v/>
      </c>
      <c r="F150" s="8"/>
      <c r="G150" s="21" t="n">
        <f aca="false">IFERROR(IF(C150="출고",VLOOKUP(D150,상품마스터!B5:J54,6,FALSE()),VLOOKUP(D150,상품마스터!B5:J54,5,FALSE())),0)</f>
        <v>0</v>
      </c>
      <c r="H150" s="22" t="n">
        <f aca="false">IF(OR(F150="",G150=""),0,F150*G150)</f>
        <v>0</v>
      </c>
      <c r="I150" s="12"/>
      <c r="J150" s="20"/>
    </row>
    <row r="151" customFormat="false" ht="15" hidden="false" customHeight="false" outlineLevel="0" collapsed="false">
      <c r="B151" s="23"/>
      <c r="C151" s="4"/>
      <c r="D151" s="3"/>
      <c r="E151" s="17" t="str">
        <f aca="false">IFERROR(VLOOKUP(D151,상품마스터!B5:J54,2,FALSE()),"")</f>
        <v/>
      </c>
      <c r="F151" s="3"/>
      <c r="G151" s="18" t="n">
        <f aca="false">IFERROR(IF(C151="출고",VLOOKUP(D151,상품마스터!B5:J54,6,FALSE()),VLOOKUP(D151,상품마스터!B5:J54,5,FALSE())),0)</f>
        <v>0</v>
      </c>
      <c r="H151" s="19" t="n">
        <f aca="false">IF(OR(F151="",G151=""),0,F151*G151)</f>
        <v>0</v>
      </c>
      <c r="I151" s="7"/>
      <c r="J151" s="17"/>
    </row>
    <row r="152" customFormat="false" ht="15" hidden="false" customHeight="false" outlineLevel="0" collapsed="false">
      <c r="B152" s="24"/>
      <c r="C152" s="9"/>
      <c r="D152" s="8"/>
      <c r="E152" s="20" t="str">
        <f aca="false">IFERROR(VLOOKUP(D152,상품마스터!B5:J54,2,FALSE()),"")</f>
        <v/>
      </c>
      <c r="F152" s="8"/>
      <c r="G152" s="21" t="n">
        <f aca="false">IFERROR(IF(C152="출고",VLOOKUP(D152,상품마스터!B5:J54,6,FALSE()),VLOOKUP(D152,상품마스터!B5:J54,5,FALSE())),0)</f>
        <v>0</v>
      </c>
      <c r="H152" s="22" t="n">
        <f aca="false">IF(OR(F152="",G152=""),0,F152*G152)</f>
        <v>0</v>
      </c>
      <c r="I152" s="12"/>
      <c r="J152" s="20"/>
    </row>
    <row r="153" customFormat="false" ht="15" hidden="false" customHeight="false" outlineLevel="0" collapsed="false">
      <c r="B153" s="23"/>
      <c r="C153" s="4"/>
      <c r="D153" s="3"/>
      <c r="E153" s="17" t="str">
        <f aca="false">IFERROR(VLOOKUP(D153,상품마스터!B5:J54,2,FALSE()),"")</f>
        <v/>
      </c>
      <c r="F153" s="3"/>
      <c r="G153" s="18" t="n">
        <f aca="false">IFERROR(IF(C153="출고",VLOOKUP(D153,상품마스터!B5:J54,6,FALSE()),VLOOKUP(D153,상품마스터!B5:J54,5,FALSE())),0)</f>
        <v>0</v>
      </c>
      <c r="H153" s="19" t="n">
        <f aca="false">IF(OR(F153="",G153=""),0,F153*G153)</f>
        <v>0</v>
      </c>
      <c r="I153" s="7"/>
      <c r="J153" s="17"/>
    </row>
    <row r="154" customFormat="false" ht="15" hidden="false" customHeight="false" outlineLevel="0" collapsed="false">
      <c r="B154" s="24"/>
      <c r="C154" s="9"/>
      <c r="D154" s="8"/>
      <c r="E154" s="20" t="str">
        <f aca="false">IFERROR(VLOOKUP(D154,상품마스터!B5:J54,2,FALSE()),"")</f>
        <v/>
      </c>
      <c r="F154" s="8"/>
      <c r="G154" s="21" t="n">
        <f aca="false">IFERROR(IF(C154="출고",VLOOKUP(D154,상품마스터!B5:J54,6,FALSE()),VLOOKUP(D154,상품마스터!B5:J54,5,FALSE())),0)</f>
        <v>0</v>
      </c>
      <c r="H154" s="22" t="n">
        <f aca="false">IF(OR(F154="",G154=""),0,F154*G154)</f>
        <v>0</v>
      </c>
      <c r="I154" s="12"/>
      <c r="J154" s="20"/>
    </row>
    <row r="155" customFormat="false" ht="15" hidden="false" customHeight="false" outlineLevel="0" collapsed="false">
      <c r="B155" s="23"/>
      <c r="C155" s="4"/>
      <c r="D155" s="3"/>
      <c r="E155" s="17" t="str">
        <f aca="false">IFERROR(VLOOKUP(D155,상품마스터!B5:J54,2,FALSE()),"")</f>
        <v/>
      </c>
      <c r="F155" s="3"/>
      <c r="G155" s="18" t="n">
        <f aca="false">IFERROR(IF(C155="출고",VLOOKUP(D155,상품마스터!B5:J54,6,FALSE()),VLOOKUP(D155,상품마스터!B5:J54,5,FALSE())),0)</f>
        <v>0</v>
      </c>
      <c r="H155" s="19" t="n">
        <f aca="false">IF(OR(F155="",G155=""),0,F155*G155)</f>
        <v>0</v>
      </c>
      <c r="I155" s="7"/>
      <c r="J155" s="17"/>
    </row>
    <row r="156" customFormat="false" ht="15" hidden="false" customHeight="false" outlineLevel="0" collapsed="false">
      <c r="B156" s="24"/>
      <c r="C156" s="9"/>
      <c r="D156" s="8"/>
      <c r="E156" s="20" t="str">
        <f aca="false">IFERROR(VLOOKUP(D156,상품마스터!B5:J54,2,FALSE()),"")</f>
        <v/>
      </c>
      <c r="F156" s="8"/>
      <c r="G156" s="21" t="n">
        <f aca="false">IFERROR(IF(C156="출고",VLOOKUP(D156,상품마스터!B5:J54,6,FALSE()),VLOOKUP(D156,상품마스터!B5:J54,5,FALSE())),0)</f>
        <v>0</v>
      </c>
      <c r="H156" s="22" t="n">
        <f aca="false">IF(OR(F156="",G156=""),0,F156*G156)</f>
        <v>0</v>
      </c>
      <c r="I156" s="12"/>
      <c r="J156" s="20"/>
    </row>
    <row r="157" customFormat="false" ht="15" hidden="false" customHeight="false" outlineLevel="0" collapsed="false">
      <c r="B157" s="23"/>
      <c r="C157" s="4"/>
      <c r="D157" s="3"/>
      <c r="E157" s="17" t="str">
        <f aca="false">IFERROR(VLOOKUP(D157,상품마스터!B5:J54,2,FALSE()),"")</f>
        <v/>
      </c>
      <c r="F157" s="3"/>
      <c r="G157" s="18" t="n">
        <f aca="false">IFERROR(IF(C157="출고",VLOOKUP(D157,상품마스터!B5:J54,6,FALSE()),VLOOKUP(D157,상품마스터!B5:J54,5,FALSE())),0)</f>
        <v>0</v>
      </c>
      <c r="H157" s="19" t="n">
        <f aca="false">IF(OR(F157="",G157=""),0,F157*G157)</f>
        <v>0</v>
      </c>
      <c r="I157" s="7"/>
      <c r="J157" s="17"/>
    </row>
    <row r="158" customFormat="false" ht="15" hidden="false" customHeight="false" outlineLevel="0" collapsed="false">
      <c r="B158" s="24"/>
      <c r="C158" s="9"/>
      <c r="D158" s="8"/>
      <c r="E158" s="20" t="str">
        <f aca="false">IFERROR(VLOOKUP(D158,상품마스터!B5:J54,2,FALSE()),"")</f>
        <v/>
      </c>
      <c r="F158" s="8"/>
      <c r="G158" s="21" t="n">
        <f aca="false">IFERROR(IF(C158="출고",VLOOKUP(D158,상품마스터!B5:J54,6,FALSE()),VLOOKUP(D158,상품마스터!B5:J54,5,FALSE())),0)</f>
        <v>0</v>
      </c>
      <c r="H158" s="22" t="n">
        <f aca="false">IF(OR(F158="",G158=""),0,F158*G158)</f>
        <v>0</v>
      </c>
      <c r="I158" s="12"/>
      <c r="J158" s="20"/>
    </row>
    <row r="159" customFormat="false" ht="15" hidden="false" customHeight="false" outlineLevel="0" collapsed="false">
      <c r="B159" s="23"/>
      <c r="C159" s="4"/>
      <c r="D159" s="3"/>
      <c r="E159" s="17" t="str">
        <f aca="false">IFERROR(VLOOKUP(D159,상품마스터!B5:J54,2,FALSE()),"")</f>
        <v/>
      </c>
      <c r="F159" s="3"/>
      <c r="G159" s="18" t="n">
        <f aca="false">IFERROR(IF(C159="출고",VLOOKUP(D159,상품마스터!B5:J54,6,FALSE()),VLOOKUP(D159,상품마스터!B5:J54,5,FALSE())),0)</f>
        <v>0</v>
      </c>
      <c r="H159" s="19" t="n">
        <f aca="false">IF(OR(F159="",G159=""),0,F159*G159)</f>
        <v>0</v>
      </c>
      <c r="I159" s="7"/>
      <c r="J159" s="17"/>
    </row>
    <row r="160" customFormat="false" ht="15" hidden="false" customHeight="false" outlineLevel="0" collapsed="false">
      <c r="B160" s="24"/>
      <c r="C160" s="9"/>
      <c r="D160" s="8"/>
      <c r="E160" s="20" t="str">
        <f aca="false">IFERROR(VLOOKUP(D160,상품마스터!B5:J54,2,FALSE()),"")</f>
        <v/>
      </c>
      <c r="F160" s="8"/>
      <c r="G160" s="21" t="n">
        <f aca="false">IFERROR(IF(C160="출고",VLOOKUP(D160,상품마스터!B5:J54,6,FALSE()),VLOOKUP(D160,상품마스터!B5:J54,5,FALSE())),0)</f>
        <v>0</v>
      </c>
      <c r="H160" s="22" t="n">
        <f aca="false">IF(OR(F160="",G160=""),0,F160*G160)</f>
        <v>0</v>
      </c>
      <c r="I160" s="12"/>
      <c r="J160" s="20"/>
    </row>
    <row r="161" customFormat="false" ht="15" hidden="false" customHeight="false" outlineLevel="0" collapsed="false">
      <c r="B161" s="23"/>
      <c r="C161" s="4"/>
      <c r="D161" s="3"/>
      <c r="E161" s="17" t="str">
        <f aca="false">IFERROR(VLOOKUP(D161,상품마스터!B5:J54,2,FALSE()),"")</f>
        <v/>
      </c>
      <c r="F161" s="3"/>
      <c r="G161" s="18" t="n">
        <f aca="false">IFERROR(IF(C161="출고",VLOOKUP(D161,상품마스터!B5:J54,6,FALSE()),VLOOKUP(D161,상품마스터!B5:J54,5,FALSE())),0)</f>
        <v>0</v>
      </c>
      <c r="H161" s="19" t="n">
        <f aca="false">IF(OR(F161="",G161=""),0,F161*G161)</f>
        <v>0</v>
      </c>
      <c r="I161" s="7"/>
      <c r="J161" s="17"/>
    </row>
    <row r="162" customFormat="false" ht="15" hidden="false" customHeight="false" outlineLevel="0" collapsed="false">
      <c r="B162" s="24"/>
      <c r="C162" s="9"/>
      <c r="D162" s="8"/>
      <c r="E162" s="20" t="str">
        <f aca="false">IFERROR(VLOOKUP(D162,상품마스터!B5:J54,2,FALSE()),"")</f>
        <v/>
      </c>
      <c r="F162" s="8"/>
      <c r="G162" s="21" t="n">
        <f aca="false">IFERROR(IF(C162="출고",VLOOKUP(D162,상품마스터!B5:J54,6,FALSE()),VLOOKUP(D162,상품마스터!B5:J54,5,FALSE())),0)</f>
        <v>0</v>
      </c>
      <c r="H162" s="22" t="n">
        <f aca="false">IF(OR(F162="",G162=""),0,F162*G162)</f>
        <v>0</v>
      </c>
      <c r="I162" s="12"/>
      <c r="J162" s="20"/>
    </row>
    <row r="163" customFormat="false" ht="15" hidden="false" customHeight="false" outlineLevel="0" collapsed="false">
      <c r="B163" s="23"/>
      <c r="C163" s="4"/>
      <c r="D163" s="3"/>
      <c r="E163" s="17" t="str">
        <f aca="false">IFERROR(VLOOKUP(D163,상품마스터!B5:J54,2,FALSE()),"")</f>
        <v/>
      </c>
      <c r="F163" s="3"/>
      <c r="G163" s="18" t="n">
        <f aca="false">IFERROR(IF(C163="출고",VLOOKUP(D163,상품마스터!B5:J54,6,FALSE()),VLOOKUP(D163,상품마스터!B5:J54,5,FALSE())),0)</f>
        <v>0</v>
      </c>
      <c r="H163" s="19" t="n">
        <f aca="false">IF(OR(F163="",G163=""),0,F163*G163)</f>
        <v>0</v>
      </c>
      <c r="I163" s="7"/>
      <c r="J163" s="17"/>
    </row>
    <row r="164" customFormat="false" ht="15" hidden="false" customHeight="false" outlineLevel="0" collapsed="false">
      <c r="B164" s="24"/>
      <c r="C164" s="9"/>
      <c r="D164" s="8"/>
      <c r="E164" s="20" t="str">
        <f aca="false">IFERROR(VLOOKUP(D164,상품마스터!B5:J54,2,FALSE()),"")</f>
        <v/>
      </c>
      <c r="F164" s="8"/>
      <c r="G164" s="21" t="n">
        <f aca="false">IFERROR(IF(C164="출고",VLOOKUP(D164,상품마스터!B5:J54,6,FALSE()),VLOOKUP(D164,상품마스터!B5:J54,5,FALSE())),0)</f>
        <v>0</v>
      </c>
      <c r="H164" s="22" t="n">
        <f aca="false">IF(OR(F164="",G164=""),0,F164*G164)</f>
        <v>0</v>
      </c>
      <c r="I164" s="12"/>
      <c r="J164" s="20"/>
    </row>
    <row r="165" customFormat="false" ht="15" hidden="false" customHeight="false" outlineLevel="0" collapsed="false">
      <c r="B165" s="23"/>
      <c r="C165" s="4"/>
      <c r="D165" s="3"/>
      <c r="E165" s="17" t="str">
        <f aca="false">IFERROR(VLOOKUP(D165,상품마스터!B5:J54,2,FALSE()),"")</f>
        <v/>
      </c>
      <c r="F165" s="3"/>
      <c r="G165" s="18" t="n">
        <f aca="false">IFERROR(IF(C165="출고",VLOOKUP(D165,상품마스터!B5:J54,6,FALSE()),VLOOKUP(D165,상품마스터!B5:J54,5,FALSE())),0)</f>
        <v>0</v>
      </c>
      <c r="H165" s="19" t="n">
        <f aca="false">IF(OR(F165="",G165=""),0,F165*G165)</f>
        <v>0</v>
      </c>
      <c r="I165" s="7"/>
      <c r="J165" s="17"/>
    </row>
    <row r="166" customFormat="false" ht="15" hidden="false" customHeight="false" outlineLevel="0" collapsed="false">
      <c r="B166" s="24"/>
      <c r="C166" s="9"/>
      <c r="D166" s="8"/>
      <c r="E166" s="20" t="str">
        <f aca="false">IFERROR(VLOOKUP(D166,상품마스터!B5:J54,2,FALSE()),"")</f>
        <v/>
      </c>
      <c r="F166" s="8"/>
      <c r="G166" s="21" t="n">
        <f aca="false">IFERROR(IF(C166="출고",VLOOKUP(D166,상품마스터!B5:J54,6,FALSE()),VLOOKUP(D166,상품마스터!B5:J54,5,FALSE())),0)</f>
        <v>0</v>
      </c>
      <c r="H166" s="22" t="n">
        <f aca="false">IF(OR(F166="",G166=""),0,F166*G166)</f>
        <v>0</v>
      </c>
      <c r="I166" s="12"/>
      <c r="J166" s="20"/>
    </row>
    <row r="167" customFormat="false" ht="15" hidden="false" customHeight="false" outlineLevel="0" collapsed="false">
      <c r="B167" s="23"/>
      <c r="C167" s="4"/>
      <c r="D167" s="3"/>
      <c r="E167" s="17" t="str">
        <f aca="false">IFERROR(VLOOKUP(D167,상품마스터!B5:J54,2,FALSE()),"")</f>
        <v/>
      </c>
      <c r="F167" s="3"/>
      <c r="G167" s="18" t="n">
        <f aca="false">IFERROR(IF(C167="출고",VLOOKUP(D167,상품마스터!B5:J54,6,FALSE()),VLOOKUP(D167,상품마스터!B5:J54,5,FALSE())),0)</f>
        <v>0</v>
      </c>
      <c r="H167" s="19" t="n">
        <f aca="false">IF(OR(F167="",G167=""),0,F167*G167)</f>
        <v>0</v>
      </c>
      <c r="I167" s="7"/>
      <c r="J167" s="17"/>
    </row>
    <row r="168" customFormat="false" ht="15" hidden="false" customHeight="false" outlineLevel="0" collapsed="false">
      <c r="B168" s="24"/>
      <c r="C168" s="9"/>
      <c r="D168" s="8"/>
      <c r="E168" s="20" t="str">
        <f aca="false">IFERROR(VLOOKUP(D168,상품마스터!B5:J54,2,FALSE()),"")</f>
        <v/>
      </c>
      <c r="F168" s="8"/>
      <c r="G168" s="21" t="n">
        <f aca="false">IFERROR(IF(C168="출고",VLOOKUP(D168,상품마스터!B5:J54,6,FALSE()),VLOOKUP(D168,상품마스터!B5:J54,5,FALSE())),0)</f>
        <v>0</v>
      </c>
      <c r="H168" s="22" t="n">
        <f aca="false">IF(OR(F168="",G168=""),0,F168*G168)</f>
        <v>0</v>
      </c>
      <c r="I168" s="12"/>
      <c r="J168" s="20"/>
    </row>
    <row r="169" customFormat="false" ht="15" hidden="false" customHeight="false" outlineLevel="0" collapsed="false">
      <c r="B169" s="23"/>
      <c r="C169" s="4"/>
      <c r="D169" s="3"/>
      <c r="E169" s="17" t="str">
        <f aca="false">IFERROR(VLOOKUP(D169,상품마스터!B5:J54,2,FALSE()),"")</f>
        <v/>
      </c>
      <c r="F169" s="3"/>
      <c r="G169" s="18" t="n">
        <f aca="false">IFERROR(IF(C169="출고",VLOOKUP(D169,상품마스터!B5:J54,6,FALSE()),VLOOKUP(D169,상품마스터!B5:J54,5,FALSE())),0)</f>
        <v>0</v>
      </c>
      <c r="H169" s="19" t="n">
        <f aca="false">IF(OR(F169="",G169=""),0,F169*G169)</f>
        <v>0</v>
      </c>
      <c r="I169" s="7"/>
      <c r="J169" s="17"/>
    </row>
    <row r="170" customFormat="false" ht="15" hidden="false" customHeight="false" outlineLevel="0" collapsed="false">
      <c r="B170" s="24"/>
      <c r="C170" s="9"/>
      <c r="D170" s="8"/>
      <c r="E170" s="20" t="str">
        <f aca="false">IFERROR(VLOOKUP(D170,상품마스터!B5:J54,2,FALSE()),"")</f>
        <v/>
      </c>
      <c r="F170" s="8"/>
      <c r="G170" s="21" t="n">
        <f aca="false">IFERROR(IF(C170="출고",VLOOKUP(D170,상품마스터!B5:J54,6,FALSE()),VLOOKUP(D170,상품마스터!B5:J54,5,FALSE())),0)</f>
        <v>0</v>
      </c>
      <c r="H170" s="22" t="n">
        <f aca="false">IF(OR(F170="",G170=""),0,F170*G170)</f>
        <v>0</v>
      </c>
      <c r="I170" s="12"/>
      <c r="J170" s="20"/>
    </row>
    <row r="171" customFormat="false" ht="15" hidden="false" customHeight="false" outlineLevel="0" collapsed="false">
      <c r="B171" s="23"/>
      <c r="C171" s="4"/>
      <c r="D171" s="3"/>
      <c r="E171" s="17" t="str">
        <f aca="false">IFERROR(VLOOKUP(D171,상품마스터!B5:J54,2,FALSE()),"")</f>
        <v/>
      </c>
      <c r="F171" s="3"/>
      <c r="G171" s="18" t="n">
        <f aca="false">IFERROR(IF(C171="출고",VLOOKUP(D171,상품마스터!B5:J54,6,FALSE()),VLOOKUP(D171,상품마스터!B5:J54,5,FALSE())),0)</f>
        <v>0</v>
      </c>
      <c r="H171" s="19" t="n">
        <f aca="false">IF(OR(F171="",G171=""),0,F171*G171)</f>
        <v>0</v>
      </c>
      <c r="I171" s="7"/>
      <c r="J171" s="17"/>
    </row>
    <row r="172" customFormat="false" ht="15" hidden="false" customHeight="false" outlineLevel="0" collapsed="false">
      <c r="B172" s="24"/>
      <c r="C172" s="9"/>
      <c r="D172" s="8"/>
      <c r="E172" s="20" t="str">
        <f aca="false">IFERROR(VLOOKUP(D172,상품마스터!B5:J54,2,FALSE()),"")</f>
        <v/>
      </c>
      <c r="F172" s="8"/>
      <c r="G172" s="21" t="n">
        <f aca="false">IFERROR(IF(C172="출고",VLOOKUP(D172,상품마스터!B5:J54,6,FALSE()),VLOOKUP(D172,상품마스터!B5:J54,5,FALSE())),0)</f>
        <v>0</v>
      </c>
      <c r="H172" s="22" t="n">
        <f aca="false">IF(OR(F172="",G172=""),0,F172*G172)</f>
        <v>0</v>
      </c>
      <c r="I172" s="12"/>
      <c r="J172" s="20"/>
    </row>
    <row r="173" customFormat="false" ht="15" hidden="false" customHeight="false" outlineLevel="0" collapsed="false">
      <c r="B173" s="23"/>
      <c r="C173" s="4"/>
      <c r="D173" s="3"/>
      <c r="E173" s="17" t="str">
        <f aca="false">IFERROR(VLOOKUP(D173,상품마스터!B5:J54,2,FALSE()),"")</f>
        <v/>
      </c>
      <c r="F173" s="3"/>
      <c r="G173" s="18" t="n">
        <f aca="false">IFERROR(IF(C173="출고",VLOOKUP(D173,상품마스터!B5:J54,6,FALSE()),VLOOKUP(D173,상품마스터!B5:J54,5,FALSE())),0)</f>
        <v>0</v>
      </c>
      <c r="H173" s="19" t="n">
        <f aca="false">IF(OR(F173="",G173=""),0,F173*G173)</f>
        <v>0</v>
      </c>
      <c r="I173" s="7"/>
      <c r="J173" s="17"/>
    </row>
    <row r="174" customFormat="false" ht="15" hidden="false" customHeight="false" outlineLevel="0" collapsed="false">
      <c r="B174" s="24"/>
      <c r="C174" s="9"/>
      <c r="D174" s="8"/>
      <c r="E174" s="20" t="str">
        <f aca="false">IFERROR(VLOOKUP(D174,상품마스터!B5:J54,2,FALSE()),"")</f>
        <v/>
      </c>
      <c r="F174" s="8"/>
      <c r="G174" s="21" t="n">
        <f aca="false">IFERROR(IF(C174="출고",VLOOKUP(D174,상품마스터!B5:J54,6,FALSE()),VLOOKUP(D174,상품마스터!B5:J54,5,FALSE())),0)</f>
        <v>0</v>
      </c>
      <c r="H174" s="22" t="n">
        <f aca="false">IF(OR(F174="",G174=""),0,F174*G174)</f>
        <v>0</v>
      </c>
      <c r="I174" s="12"/>
      <c r="J174" s="20"/>
    </row>
    <row r="175" customFormat="false" ht="15" hidden="false" customHeight="false" outlineLevel="0" collapsed="false">
      <c r="B175" s="23"/>
      <c r="C175" s="4"/>
      <c r="D175" s="3"/>
      <c r="E175" s="17" t="str">
        <f aca="false">IFERROR(VLOOKUP(D175,상품마스터!B5:J54,2,FALSE()),"")</f>
        <v/>
      </c>
      <c r="F175" s="3"/>
      <c r="G175" s="18" t="n">
        <f aca="false">IFERROR(IF(C175="출고",VLOOKUP(D175,상품마스터!B5:J54,6,FALSE()),VLOOKUP(D175,상품마스터!B5:J54,5,FALSE())),0)</f>
        <v>0</v>
      </c>
      <c r="H175" s="19" t="n">
        <f aca="false">IF(OR(F175="",G175=""),0,F175*G175)</f>
        <v>0</v>
      </c>
      <c r="I175" s="7"/>
      <c r="J175" s="17"/>
    </row>
    <row r="176" customFormat="false" ht="15" hidden="false" customHeight="false" outlineLevel="0" collapsed="false">
      <c r="B176" s="24"/>
      <c r="C176" s="9"/>
      <c r="D176" s="8"/>
      <c r="E176" s="20" t="str">
        <f aca="false">IFERROR(VLOOKUP(D176,상품마스터!B5:J54,2,FALSE()),"")</f>
        <v/>
      </c>
      <c r="F176" s="8"/>
      <c r="G176" s="21" t="n">
        <f aca="false">IFERROR(IF(C176="출고",VLOOKUP(D176,상품마스터!B5:J54,6,FALSE()),VLOOKUP(D176,상품마스터!B5:J54,5,FALSE())),0)</f>
        <v>0</v>
      </c>
      <c r="H176" s="22" t="n">
        <f aca="false">IF(OR(F176="",G176=""),0,F176*G176)</f>
        <v>0</v>
      </c>
      <c r="I176" s="12"/>
      <c r="J176" s="20"/>
    </row>
    <row r="177" customFormat="false" ht="15" hidden="false" customHeight="false" outlineLevel="0" collapsed="false">
      <c r="B177" s="23"/>
      <c r="C177" s="4"/>
      <c r="D177" s="3"/>
      <c r="E177" s="17" t="str">
        <f aca="false">IFERROR(VLOOKUP(D177,상품마스터!B5:J54,2,FALSE()),"")</f>
        <v/>
      </c>
      <c r="F177" s="3"/>
      <c r="G177" s="18" t="n">
        <f aca="false">IFERROR(IF(C177="출고",VLOOKUP(D177,상품마스터!B5:J54,6,FALSE()),VLOOKUP(D177,상품마스터!B5:J54,5,FALSE())),0)</f>
        <v>0</v>
      </c>
      <c r="H177" s="19" t="n">
        <f aca="false">IF(OR(F177="",G177=""),0,F177*G177)</f>
        <v>0</v>
      </c>
      <c r="I177" s="7"/>
      <c r="J177" s="17"/>
    </row>
    <row r="178" customFormat="false" ht="15" hidden="false" customHeight="false" outlineLevel="0" collapsed="false">
      <c r="B178" s="24"/>
      <c r="C178" s="9"/>
      <c r="D178" s="8"/>
      <c r="E178" s="20" t="str">
        <f aca="false">IFERROR(VLOOKUP(D178,상품마스터!B5:J54,2,FALSE()),"")</f>
        <v/>
      </c>
      <c r="F178" s="8"/>
      <c r="G178" s="21" t="n">
        <f aca="false">IFERROR(IF(C178="출고",VLOOKUP(D178,상품마스터!B5:J54,6,FALSE()),VLOOKUP(D178,상품마스터!B5:J54,5,FALSE())),0)</f>
        <v>0</v>
      </c>
      <c r="H178" s="22" t="n">
        <f aca="false">IF(OR(F178="",G178=""),0,F178*G178)</f>
        <v>0</v>
      </c>
      <c r="I178" s="12"/>
      <c r="J178" s="20"/>
    </row>
    <row r="179" customFormat="false" ht="15" hidden="false" customHeight="false" outlineLevel="0" collapsed="false">
      <c r="B179" s="23"/>
      <c r="C179" s="4"/>
      <c r="D179" s="3"/>
      <c r="E179" s="17" t="str">
        <f aca="false">IFERROR(VLOOKUP(D179,상품마스터!B5:J54,2,FALSE()),"")</f>
        <v/>
      </c>
      <c r="F179" s="3"/>
      <c r="G179" s="18" t="n">
        <f aca="false">IFERROR(IF(C179="출고",VLOOKUP(D179,상품마스터!B5:J54,6,FALSE()),VLOOKUP(D179,상품마스터!B5:J54,5,FALSE())),0)</f>
        <v>0</v>
      </c>
      <c r="H179" s="19" t="n">
        <f aca="false">IF(OR(F179="",G179=""),0,F179*G179)</f>
        <v>0</v>
      </c>
      <c r="I179" s="7"/>
      <c r="J179" s="17"/>
    </row>
    <row r="180" customFormat="false" ht="15" hidden="false" customHeight="false" outlineLevel="0" collapsed="false">
      <c r="B180" s="24"/>
      <c r="C180" s="9"/>
      <c r="D180" s="8"/>
      <c r="E180" s="20" t="str">
        <f aca="false">IFERROR(VLOOKUP(D180,상품마스터!B5:J54,2,FALSE()),"")</f>
        <v/>
      </c>
      <c r="F180" s="8"/>
      <c r="G180" s="21" t="n">
        <f aca="false">IFERROR(IF(C180="출고",VLOOKUP(D180,상품마스터!B5:J54,6,FALSE()),VLOOKUP(D180,상품마스터!B5:J54,5,FALSE())),0)</f>
        <v>0</v>
      </c>
      <c r="H180" s="22" t="n">
        <f aca="false">IF(OR(F180="",G180=""),0,F180*G180)</f>
        <v>0</v>
      </c>
      <c r="I180" s="12"/>
      <c r="J180" s="20"/>
    </row>
    <row r="181" customFormat="false" ht="15" hidden="false" customHeight="false" outlineLevel="0" collapsed="false">
      <c r="B181" s="23"/>
      <c r="C181" s="4"/>
      <c r="D181" s="3"/>
      <c r="E181" s="17" t="str">
        <f aca="false">IFERROR(VLOOKUP(D181,상품마스터!B5:J54,2,FALSE()),"")</f>
        <v/>
      </c>
      <c r="F181" s="3"/>
      <c r="G181" s="18" t="n">
        <f aca="false">IFERROR(IF(C181="출고",VLOOKUP(D181,상품마스터!B5:J54,6,FALSE()),VLOOKUP(D181,상품마스터!B5:J54,5,FALSE())),0)</f>
        <v>0</v>
      </c>
      <c r="H181" s="19" t="n">
        <f aca="false">IF(OR(F181="",G181=""),0,F181*G181)</f>
        <v>0</v>
      </c>
      <c r="I181" s="7"/>
      <c r="J181" s="17"/>
    </row>
    <row r="182" customFormat="false" ht="15" hidden="false" customHeight="false" outlineLevel="0" collapsed="false">
      <c r="B182" s="24"/>
      <c r="C182" s="9"/>
      <c r="D182" s="8"/>
      <c r="E182" s="20" t="str">
        <f aca="false">IFERROR(VLOOKUP(D182,상품마스터!B5:J54,2,FALSE()),"")</f>
        <v/>
      </c>
      <c r="F182" s="8"/>
      <c r="G182" s="21" t="n">
        <f aca="false">IFERROR(IF(C182="출고",VLOOKUP(D182,상품마스터!B5:J54,6,FALSE()),VLOOKUP(D182,상품마스터!B5:J54,5,FALSE())),0)</f>
        <v>0</v>
      </c>
      <c r="H182" s="22" t="n">
        <f aca="false">IF(OR(F182="",G182=""),0,F182*G182)</f>
        <v>0</v>
      </c>
      <c r="I182" s="12"/>
      <c r="J182" s="20"/>
    </row>
    <row r="183" customFormat="false" ht="15" hidden="false" customHeight="false" outlineLevel="0" collapsed="false">
      <c r="B183" s="23"/>
      <c r="C183" s="4"/>
      <c r="D183" s="3"/>
      <c r="E183" s="17" t="str">
        <f aca="false">IFERROR(VLOOKUP(D183,상품마스터!B5:J54,2,FALSE()),"")</f>
        <v/>
      </c>
      <c r="F183" s="3"/>
      <c r="G183" s="18" t="n">
        <f aca="false">IFERROR(IF(C183="출고",VLOOKUP(D183,상품마스터!B5:J54,6,FALSE()),VLOOKUP(D183,상품마스터!B5:J54,5,FALSE())),0)</f>
        <v>0</v>
      </c>
      <c r="H183" s="19" t="n">
        <f aca="false">IF(OR(F183="",G183=""),0,F183*G183)</f>
        <v>0</v>
      </c>
      <c r="I183" s="7"/>
      <c r="J183" s="17"/>
    </row>
    <row r="184" customFormat="false" ht="15" hidden="false" customHeight="false" outlineLevel="0" collapsed="false">
      <c r="B184" s="24"/>
      <c r="C184" s="9"/>
      <c r="D184" s="8"/>
      <c r="E184" s="20" t="str">
        <f aca="false">IFERROR(VLOOKUP(D184,상품마스터!B5:J54,2,FALSE()),"")</f>
        <v/>
      </c>
      <c r="F184" s="8"/>
      <c r="G184" s="21" t="n">
        <f aca="false">IFERROR(IF(C184="출고",VLOOKUP(D184,상품마스터!B5:J54,6,FALSE()),VLOOKUP(D184,상품마스터!B5:J54,5,FALSE())),0)</f>
        <v>0</v>
      </c>
      <c r="H184" s="22" t="n">
        <f aca="false">IF(OR(F184="",G184=""),0,F184*G184)</f>
        <v>0</v>
      </c>
      <c r="I184" s="12"/>
      <c r="J184" s="20"/>
    </row>
    <row r="185" customFormat="false" ht="15" hidden="false" customHeight="false" outlineLevel="0" collapsed="false">
      <c r="B185" s="23"/>
      <c r="C185" s="4"/>
      <c r="D185" s="3"/>
      <c r="E185" s="17" t="str">
        <f aca="false">IFERROR(VLOOKUP(D185,상품마스터!B5:J54,2,FALSE()),"")</f>
        <v/>
      </c>
      <c r="F185" s="3"/>
      <c r="G185" s="18" t="n">
        <f aca="false">IFERROR(IF(C185="출고",VLOOKUP(D185,상품마스터!B5:J54,6,FALSE()),VLOOKUP(D185,상품마스터!B5:J54,5,FALSE())),0)</f>
        <v>0</v>
      </c>
      <c r="H185" s="19" t="n">
        <f aca="false">IF(OR(F185="",G185=""),0,F185*G185)</f>
        <v>0</v>
      </c>
      <c r="I185" s="7"/>
      <c r="J185" s="17"/>
    </row>
    <row r="186" customFormat="false" ht="15" hidden="false" customHeight="false" outlineLevel="0" collapsed="false">
      <c r="B186" s="24"/>
      <c r="C186" s="9"/>
      <c r="D186" s="8"/>
      <c r="E186" s="20" t="str">
        <f aca="false">IFERROR(VLOOKUP(D186,상품마스터!B5:J54,2,FALSE()),"")</f>
        <v/>
      </c>
      <c r="F186" s="8"/>
      <c r="G186" s="21" t="n">
        <f aca="false">IFERROR(IF(C186="출고",VLOOKUP(D186,상품마스터!B5:J54,6,FALSE()),VLOOKUP(D186,상품마스터!B5:J54,5,FALSE())),0)</f>
        <v>0</v>
      </c>
      <c r="H186" s="22" t="n">
        <f aca="false">IF(OR(F186="",G186=""),0,F186*G186)</f>
        <v>0</v>
      </c>
      <c r="I186" s="12"/>
      <c r="J186" s="20"/>
    </row>
    <row r="187" customFormat="false" ht="15" hidden="false" customHeight="false" outlineLevel="0" collapsed="false">
      <c r="B187" s="23"/>
      <c r="C187" s="4"/>
      <c r="D187" s="3"/>
      <c r="E187" s="17" t="str">
        <f aca="false">IFERROR(VLOOKUP(D187,상품마스터!B5:J54,2,FALSE()),"")</f>
        <v/>
      </c>
      <c r="F187" s="3"/>
      <c r="G187" s="18" t="n">
        <f aca="false">IFERROR(IF(C187="출고",VLOOKUP(D187,상품마스터!B5:J54,6,FALSE()),VLOOKUP(D187,상품마스터!B5:J54,5,FALSE())),0)</f>
        <v>0</v>
      </c>
      <c r="H187" s="19" t="n">
        <f aca="false">IF(OR(F187="",G187=""),0,F187*G187)</f>
        <v>0</v>
      </c>
      <c r="I187" s="7"/>
      <c r="J187" s="17"/>
    </row>
    <row r="188" customFormat="false" ht="15" hidden="false" customHeight="false" outlineLevel="0" collapsed="false">
      <c r="B188" s="24"/>
      <c r="C188" s="9"/>
      <c r="D188" s="8"/>
      <c r="E188" s="20" t="str">
        <f aca="false">IFERROR(VLOOKUP(D188,상품마스터!B5:J54,2,FALSE()),"")</f>
        <v/>
      </c>
      <c r="F188" s="8"/>
      <c r="G188" s="21" t="n">
        <f aca="false">IFERROR(IF(C188="출고",VLOOKUP(D188,상품마스터!B5:J54,6,FALSE()),VLOOKUP(D188,상품마스터!B5:J54,5,FALSE())),0)</f>
        <v>0</v>
      </c>
      <c r="H188" s="22" t="n">
        <f aca="false">IF(OR(F188="",G188=""),0,F188*G188)</f>
        <v>0</v>
      </c>
      <c r="I188" s="12"/>
      <c r="J188" s="20"/>
    </row>
    <row r="189" customFormat="false" ht="15" hidden="false" customHeight="false" outlineLevel="0" collapsed="false">
      <c r="B189" s="23"/>
      <c r="C189" s="4"/>
      <c r="D189" s="3"/>
      <c r="E189" s="17" t="str">
        <f aca="false">IFERROR(VLOOKUP(D189,상품마스터!B5:J54,2,FALSE()),"")</f>
        <v/>
      </c>
      <c r="F189" s="3"/>
      <c r="G189" s="18" t="n">
        <f aca="false">IFERROR(IF(C189="출고",VLOOKUP(D189,상품마스터!B5:J54,6,FALSE()),VLOOKUP(D189,상품마스터!B5:J54,5,FALSE())),0)</f>
        <v>0</v>
      </c>
      <c r="H189" s="19" t="n">
        <f aca="false">IF(OR(F189="",G189=""),0,F189*G189)</f>
        <v>0</v>
      </c>
      <c r="I189" s="7"/>
      <c r="J189" s="17"/>
    </row>
    <row r="190" customFormat="false" ht="15" hidden="false" customHeight="false" outlineLevel="0" collapsed="false">
      <c r="B190" s="24"/>
      <c r="C190" s="9"/>
      <c r="D190" s="8"/>
      <c r="E190" s="20" t="str">
        <f aca="false">IFERROR(VLOOKUP(D190,상품마스터!B5:J54,2,FALSE()),"")</f>
        <v/>
      </c>
      <c r="F190" s="8"/>
      <c r="G190" s="21" t="n">
        <f aca="false">IFERROR(IF(C190="출고",VLOOKUP(D190,상품마스터!B5:J54,6,FALSE()),VLOOKUP(D190,상품마스터!B5:J54,5,FALSE())),0)</f>
        <v>0</v>
      </c>
      <c r="H190" s="22" t="n">
        <f aca="false">IF(OR(F190="",G190=""),0,F190*G190)</f>
        <v>0</v>
      </c>
      <c r="I190" s="12"/>
      <c r="J190" s="20"/>
    </row>
    <row r="191" customFormat="false" ht="15" hidden="false" customHeight="false" outlineLevel="0" collapsed="false">
      <c r="B191" s="23"/>
      <c r="C191" s="4"/>
      <c r="D191" s="3"/>
      <c r="E191" s="17" t="str">
        <f aca="false">IFERROR(VLOOKUP(D191,상품마스터!B5:J54,2,FALSE()),"")</f>
        <v/>
      </c>
      <c r="F191" s="3"/>
      <c r="G191" s="18" t="n">
        <f aca="false">IFERROR(IF(C191="출고",VLOOKUP(D191,상품마스터!B5:J54,6,FALSE()),VLOOKUP(D191,상품마스터!B5:J54,5,FALSE())),0)</f>
        <v>0</v>
      </c>
      <c r="H191" s="19" t="n">
        <f aca="false">IF(OR(F191="",G191=""),0,F191*G191)</f>
        <v>0</v>
      </c>
      <c r="I191" s="7"/>
      <c r="J191" s="17"/>
    </row>
    <row r="192" customFormat="false" ht="15" hidden="false" customHeight="false" outlineLevel="0" collapsed="false">
      <c r="B192" s="24"/>
      <c r="C192" s="9"/>
      <c r="D192" s="8"/>
      <c r="E192" s="20" t="str">
        <f aca="false">IFERROR(VLOOKUP(D192,상품마스터!B5:J54,2,FALSE()),"")</f>
        <v/>
      </c>
      <c r="F192" s="8"/>
      <c r="G192" s="21" t="n">
        <f aca="false">IFERROR(IF(C192="출고",VLOOKUP(D192,상품마스터!B5:J54,6,FALSE()),VLOOKUP(D192,상품마스터!B5:J54,5,FALSE())),0)</f>
        <v>0</v>
      </c>
      <c r="H192" s="22" t="n">
        <f aca="false">IF(OR(F192="",G192=""),0,F192*G192)</f>
        <v>0</v>
      </c>
      <c r="I192" s="12"/>
      <c r="J192" s="20"/>
    </row>
    <row r="193" customFormat="false" ht="15" hidden="false" customHeight="false" outlineLevel="0" collapsed="false">
      <c r="B193" s="23"/>
      <c r="C193" s="4"/>
      <c r="D193" s="3"/>
      <c r="E193" s="17" t="str">
        <f aca="false">IFERROR(VLOOKUP(D193,상품마스터!B5:J54,2,FALSE()),"")</f>
        <v/>
      </c>
      <c r="F193" s="3"/>
      <c r="G193" s="18" t="n">
        <f aca="false">IFERROR(IF(C193="출고",VLOOKUP(D193,상품마스터!B5:J54,6,FALSE()),VLOOKUP(D193,상품마스터!B5:J54,5,FALSE())),0)</f>
        <v>0</v>
      </c>
      <c r="H193" s="19" t="n">
        <f aca="false">IF(OR(F193="",G193=""),0,F193*G193)</f>
        <v>0</v>
      </c>
      <c r="I193" s="7"/>
      <c r="J193" s="17"/>
    </row>
    <row r="194" customFormat="false" ht="15" hidden="false" customHeight="false" outlineLevel="0" collapsed="false">
      <c r="B194" s="24"/>
      <c r="C194" s="9"/>
      <c r="D194" s="8"/>
      <c r="E194" s="20" t="str">
        <f aca="false">IFERROR(VLOOKUP(D194,상품마스터!B5:J54,2,FALSE()),"")</f>
        <v/>
      </c>
      <c r="F194" s="8"/>
      <c r="G194" s="21" t="n">
        <f aca="false">IFERROR(IF(C194="출고",VLOOKUP(D194,상품마스터!B5:J54,6,FALSE()),VLOOKUP(D194,상품마스터!B5:J54,5,FALSE())),0)</f>
        <v>0</v>
      </c>
      <c r="H194" s="22" t="n">
        <f aca="false">IF(OR(F194="",G194=""),0,F194*G194)</f>
        <v>0</v>
      </c>
      <c r="I194" s="12"/>
      <c r="J194" s="20"/>
    </row>
    <row r="195" customFormat="false" ht="15" hidden="false" customHeight="false" outlineLevel="0" collapsed="false">
      <c r="B195" s="23"/>
      <c r="C195" s="4"/>
      <c r="D195" s="3"/>
      <c r="E195" s="17" t="str">
        <f aca="false">IFERROR(VLOOKUP(D195,상품마스터!B5:J54,2,FALSE()),"")</f>
        <v/>
      </c>
      <c r="F195" s="3"/>
      <c r="G195" s="18" t="n">
        <f aca="false">IFERROR(IF(C195="출고",VLOOKUP(D195,상품마스터!B5:J54,6,FALSE()),VLOOKUP(D195,상품마스터!B5:J54,5,FALSE())),0)</f>
        <v>0</v>
      </c>
      <c r="H195" s="19" t="n">
        <f aca="false">IF(OR(F195="",G195=""),0,F195*G195)</f>
        <v>0</v>
      </c>
      <c r="I195" s="7"/>
      <c r="J195" s="17"/>
    </row>
    <row r="196" customFormat="false" ht="15" hidden="false" customHeight="false" outlineLevel="0" collapsed="false">
      <c r="B196" s="24"/>
      <c r="C196" s="9"/>
      <c r="D196" s="8"/>
      <c r="E196" s="20" t="str">
        <f aca="false">IFERROR(VLOOKUP(D196,상품마스터!B5:J54,2,FALSE()),"")</f>
        <v/>
      </c>
      <c r="F196" s="8"/>
      <c r="G196" s="21" t="n">
        <f aca="false">IFERROR(IF(C196="출고",VLOOKUP(D196,상품마스터!B5:J54,6,FALSE()),VLOOKUP(D196,상품마스터!B5:J54,5,FALSE())),0)</f>
        <v>0</v>
      </c>
      <c r="H196" s="22" t="n">
        <f aca="false">IF(OR(F196="",G196=""),0,F196*G196)</f>
        <v>0</v>
      </c>
      <c r="I196" s="12"/>
      <c r="J196" s="20"/>
    </row>
    <row r="197" customFormat="false" ht="15" hidden="false" customHeight="false" outlineLevel="0" collapsed="false">
      <c r="B197" s="23"/>
      <c r="C197" s="4"/>
      <c r="D197" s="3"/>
      <c r="E197" s="17" t="str">
        <f aca="false">IFERROR(VLOOKUP(D197,상품마스터!B5:J54,2,FALSE()),"")</f>
        <v/>
      </c>
      <c r="F197" s="3"/>
      <c r="G197" s="18" t="n">
        <f aca="false">IFERROR(IF(C197="출고",VLOOKUP(D197,상품마스터!B5:J54,6,FALSE()),VLOOKUP(D197,상품마스터!B5:J54,5,FALSE())),0)</f>
        <v>0</v>
      </c>
      <c r="H197" s="19" t="n">
        <f aca="false">IF(OR(F197="",G197=""),0,F197*G197)</f>
        <v>0</v>
      </c>
      <c r="I197" s="7"/>
      <c r="J197" s="17"/>
    </row>
    <row r="198" customFormat="false" ht="15" hidden="false" customHeight="false" outlineLevel="0" collapsed="false">
      <c r="B198" s="24"/>
      <c r="C198" s="9"/>
      <c r="D198" s="8"/>
      <c r="E198" s="20" t="str">
        <f aca="false">IFERROR(VLOOKUP(D198,상품마스터!B5:J54,2,FALSE()),"")</f>
        <v/>
      </c>
      <c r="F198" s="8"/>
      <c r="G198" s="21" t="n">
        <f aca="false">IFERROR(IF(C198="출고",VLOOKUP(D198,상품마스터!B5:J54,6,FALSE()),VLOOKUP(D198,상품마스터!B5:J54,5,FALSE())),0)</f>
        <v>0</v>
      </c>
      <c r="H198" s="22" t="n">
        <f aca="false">IF(OR(F198="",G198=""),0,F198*G198)</f>
        <v>0</v>
      </c>
      <c r="I198" s="12"/>
      <c r="J198" s="20"/>
    </row>
    <row r="199" customFormat="false" ht="15" hidden="false" customHeight="false" outlineLevel="0" collapsed="false">
      <c r="B199" s="23"/>
      <c r="C199" s="4"/>
      <c r="D199" s="3"/>
      <c r="E199" s="17" t="str">
        <f aca="false">IFERROR(VLOOKUP(D199,상품마스터!B5:J54,2,FALSE()),"")</f>
        <v/>
      </c>
      <c r="F199" s="3"/>
      <c r="G199" s="18" t="n">
        <f aca="false">IFERROR(IF(C199="출고",VLOOKUP(D199,상품마스터!B5:J54,6,FALSE()),VLOOKUP(D199,상품마스터!B5:J54,5,FALSE())),0)</f>
        <v>0</v>
      </c>
      <c r="H199" s="19" t="n">
        <f aca="false">IF(OR(F199="",G199=""),0,F199*G199)</f>
        <v>0</v>
      </c>
      <c r="I199" s="7"/>
      <c r="J199" s="17"/>
    </row>
    <row r="200" customFormat="false" ht="15" hidden="false" customHeight="false" outlineLevel="0" collapsed="false">
      <c r="B200" s="24"/>
      <c r="C200" s="9"/>
      <c r="D200" s="8"/>
      <c r="E200" s="20" t="str">
        <f aca="false">IFERROR(VLOOKUP(D200,상품마스터!B5:J54,2,FALSE()),"")</f>
        <v/>
      </c>
      <c r="F200" s="8"/>
      <c r="G200" s="21" t="n">
        <f aca="false">IFERROR(IF(C200="출고",VLOOKUP(D200,상품마스터!B5:J54,6,FALSE()),VLOOKUP(D200,상품마스터!B5:J54,5,FALSE())),0)</f>
        <v>0</v>
      </c>
      <c r="H200" s="22" t="n">
        <f aca="false">IF(OR(F200="",G200=""),0,F200*G200)</f>
        <v>0</v>
      </c>
      <c r="I200" s="12"/>
      <c r="J200" s="20"/>
    </row>
    <row r="201" customFormat="false" ht="15" hidden="false" customHeight="false" outlineLevel="0" collapsed="false">
      <c r="B201" s="23"/>
      <c r="C201" s="4"/>
      <c r="D201" s="3"/>
      <c r="E201" s="17" t="str">
        <f aca="false">IFERROR(VLOOKUP(D201,상품마스터!B5:J54,2,FALSE()),"")</f>
        <v/>
      </c>
      <c r="F201" s="3"/>
      <c r="G201" s="18" t="n">
        <f aca="false">IFERROR(IF(C201="출고",VLOOKUP(D201,상품마스터!B5:J54,6,FALSE()),VLOOKUP(D201,상품마스터!B5:J54,5,FALSE())),0)</f>
        <v>0</v>
      </c>
      <c r="H201" s="19" t="n">
        <f aca="false">IF(OR(F201="",G201=""),0,F201*G201)</f>
        <v>0</v>
      </c>
      <c r="I201" s="7"/>
      <c r="J201" s="17"/>
    </row>
    <row r="202" customFormat="false" ht="15" hidden="false" customHeight="false" outlineLevel="0" collapsed="false">
      <c r="B202" s="24"/>
      <c r="C202" s="9"/>
      <c r="D202" s="8"/>
      <c r="E202" s="20" t="str">
        <f aca="false">IFERROR(VLOOKUP(D202,상품마스터!B5:J54,2,FALSE()),"")</f>
        <v/>
      </c>
      <c r="F202" s="8"/>
      <c r="G202" s="21" t="n">
        <f aca="false">IFERROR(IF(C202="출고",VLOOKUP(D202,상품마스터!B5:J54,6,FALSE()),VLOOKUP(D202,상품마스터!B5:J54,5,FALSE())),0)</f>
        <v>0</v>
      </c>
      <c r="H202" s="22" t="n">
        <f aca="false">IF(OR(F202="",G202=""),0,F202*G202)</f>
        <v>0</v>
      </c>
      <c r="I202" s="12"/>
      <c r="J202" s="20"/>
    </row>
    <row r="203" customFormat="false" ht="15" hidden="false" customHeight="false" outlineLevel="0" collapsed="false">
      <c r="B203" s="23"/>
      <c r="C203" s="4"/>
      <c r="D203" s="3"/>
      <c r="E203" s="17" t="str">
        <f aca="false">IFERROR(VLOOKUP(D203,상품마스터!B5:J54,2,FALSE()),"")</f>
        <v/>
      </c>
      <c r="F203" s="3"/>
      <c r="G203" s="18" t="n">
        <f aca="false">IFERROR(IF(C203="출고",VLOOKUP(D203,상품마스터!B5:J54,6,FALSE()),VLOOKUP(D203,상품마스터!B5:J54,5,FALSE())),0)</f>
        <v>0</v>
      </c>
      <c r="H203" s="19" t="n">
        <f aca="false">IF(OR(F203="",G203=""),0,F203*G203)</f>
        <v>0</v>
      </c>
      <c r="I203" s="7"/>
      <c r="J203" s="17"/>
    </row>
    <row r="204" customFormat="false" ht="15" hidden="false" customHeight="false" outlineLevel="0" collapsed="false">
      <c r="B204" s="24"/>
      <c r="C204" s="9"/>
      <c r="D204" s="8"/>
      <c r="E204" s="20" t="str">
        <f aca="false">IFERROR(VLOOKUP(D204,상품마스터!B5:J54,2,FALSE()),"")</f>
        <v/>
      </c>
      <c r="F204" s="8"/>
      <c r="G204" s="21" t="n">
        <f aca="false">IFERROR(IF(C204="출고",VLOOKUP(D204,상품마스터!B5:J54,6,FALSE()),VLOOKUP(D204,상품마스터!B5:J54,5,FALSE())),0)</f>
        <v>0</v>
      </c>
      <c r="H204" s="22" t="n">
        <f aca="false">IF(OR(F204="",G204=""),0,F204*G204)</f>
        <v>0</v>
      </c>
      <c r="I204" s="12"/>
      <c r="J204" s="20"/>
    </row>
    <row r="205" customFormat="false" ht="15" hidden="false" customHeight="false" outlineLevel="0" collapsed="false">
      <c r="B205" s="23"/>
      <c r="C205" s="4"/>
      <c r="D205" s="3"/>
      <c r="E205" s="17" t="str">
        <f aca="false">IFERROR(VLOOKUP(D205,상품마스터!B5:J54,2,FALSE()),"")</f>
        <v/>
      </c>
      <c r="F205" s="3"/>
      <c r="G205" s="18" t="n">
        <f aca="false">IFERROR(IF(C205="출고",VLOOKUP(D205,상품마스터!B5:J54,6,FALSE()),VLOOKUP(D205,상품마스터!B5:J54,5,FALSE())),0)</f>
        <v>0</v>
      </c>
      <c r="H205" s="19" t="n">
        <f aca="false">IF(OR(F205="",G205=""),0,F205*G205)</f>
        <v>0</v>
      </c>
      <c r="I205" s="7"/>
      <c r="J205" s="17"/>
    </row>
    <row r="206" customFormat="false" ht="15" hidden="false" customHeight="false" outlineLevel="0" collapsed="false">
      <c r="B206" s="24"/>
      <c r="C206" s="9"/>
      <c r="D206" s="8"/>
      <c r="E206" s="20" t="str">
        <f aca="false">IFERROR(VLOOKUP(D206,상품마스터!B5:J54,2,FALSE()),"")</f>
        <v/>
      </c>
      <c r="F206" s="8"/>
      <c r="G206" s="21" t="n">
        <f aca="false">IFERROR(IF(C206="출고",VLOOKUP(D206,상품마스터!B5:J54,6,FALSE()),VLOOKUP(D206,상품마스터!B5:J54,5,FALSE())),0)</f>
        <v>0</v>
      </c>
      <c r="H206" s="22" t="n">
        <f aca="false">IF(OR(F206="",G206=""),0,F206*G206)</f>
        <v>0</v>
      </c>
      <c r="I206" s="12"/>
      <c r="J206" s="20"/>
    </row>
    <row r="207" customFormat="false" ht="15" hidden="false" customHeight="false" outlineLevel="0" collapsed="false">
      <c r="B207" s="23"/>
      <c r="C207" s="4"/>
      <c r="D207" s="3"/>
      <c r="E207" s="17" t="str">
        <f aca="false">IFERROR(VLOOKUP(D207,상품마스터!B5:J54,2,FALSE()),"")</f>
        <v/>
      </c>
      <c r="F207" s="3"/>
      <c r="G207" s="18" t="n">
        <f aca="false">IFERROR(IF(C207="출고",VLOOKUP(D207,상품마스터!B5:J54,6,FALSE()),VLOOKUP(D207,상품마스터!B5:J54,5,FALSE())),0)</f>
        <v>0</v>
      </c>
      <c r="H207" s="19" t="n">
        <f aca="false">IF(OR(F207="",G207=""),0,F207*G207)</f>
        <v>0</v>
      </c>
      <c r="I207" s="7"/>
      <c r="J207" s="17"/>
    </row>
    <row r="208" customFormat="false" ht="15" hidden="false" customHeight="false" outlineLevel="0" collapsed="false">
      <c r="B208" s="24"/>
      <c r="C208" s="9"/>
      <c r="D208" s="8"/>
      <c r="E208" s="20" t="str">
        <f aca="false">IFERROR(VLOOKUP(D208,상품마스터!B5:J54,2,FALSE()),"")</f>
        <v/>
      </c>
      <c r="F208" s="8"/>
      <c r="G208" s="21" t="n">
        <f aca="false">IFERROR(IF(C208="출고",VLOOKUP(D208,상품마스터!B5:J54,6,FALSE()),VLOOKUP(D208,상품마스터!B5:J54,5,FALSE())),0)</f>
        <v>0</v>
      </c>
      <c r="H208" s="22" t="n">
        <f aca="false">IF(OR(F208="",G208=""),0,F208*G208)</f>
        <v>0</v>
      </c>
      <c r="I208" s="12"/>
      <c r="J208" s="20"/>
    </row>
    <row r="209" customFormat="false" ht="15" hidden="false" customHeight="false" outlineLevel="0" collapsed="false">
      <c r="B209" s="23"/>
      <c r="C209" s="4"/>
      <c r="D209" s="3"/>
      <c r="E209" s="17" t="str">
        <f aca="false">IFERROR(VLOOKUP(D209,상품마스터!B5:J54,2,FALSE()),"")</f>
        <v/>
      </c>
      <c r="F209" s="3"/>
      <c r="G209" s="18" t="n">
        <f aca="false">IFERROR(IF(C209="출고",VLOOKUP(D209,상품마스터!B5:J54,6,FALSE()),VLOOKUP(D209,상품마스터!B5:J54,5,FALSE())),0)</f>
        <v>0</v>
      </c>
      <c r="H209" s="19" t="n">
        <f aca="false">IF(OR(F209="",G209=""),0,F209*G209)</f>
        <v>0</v>
      </c>
      <c r="I209" s="7"/>
      <c r="J209" s="17"/>
    </row>
    <row r="210" customFormat="false" ht="15" hidden="false" customHeight="false" outlineLevel="0" collapsed="false">
      <c r="B210" s="24"/>
      <c r="C210" s="9"/>
      <c r="D210" s="8"/>
      <c r="E210" s="20" t="str">
        <f aca="false">IFERROR(VLOOKUP(D210,상품마스터!B5:J54,2,FALSE()),"")</f>
        <v/>
      </c>
      <c r="F210" s="8"/>
      <c r="G210" s="21" t="n">
        <f aca="false">IFERROR(IF(C210="출고",VLOOKUP(D210,상품마스터!B5:J54,6,FALSE()),VLOOKUP(D210,상품마스터!B5:J54,5,FALSE())),0)</f>
        <v>0</v>
      </c>
      <c r="H210" s="22" t="n">
        <f aca="false">IF(OR(F210="",G210=""),0,F210*G210)</f>
        <v>0</v>
      </c>
      <c r="I210" s="12"/>
      <c r="J210" s="20"/>
    </row>
    <row r="211" customFormat="false" ht="15" hidden="false" customHeight="false" outlineLevel="0" collapsed="false">
      <c r="B211" s="23"/>
      <c r="C211" s="4"/>
      <c r="D211" s="3"/>
      <c r="E211" s="17" t="str">
        <f aca="false">IFERROR(VLOOKUP(D211,상품마스터!B5:J54,2,FALSE()),"")</f>
        <v/>
      </c>
      <c r="F211" s="3"/>
      <c r="G211" s="18" t="n">
        <f aca="false">IFERROR(IF(C211="출고",VLOOKUP(D211,상품마스터!B5:J54,6,FALSE()),VLOOKUP(D211,상품마스터!B5:J54,5,FALSE())),0)</f>
        <v>0</v>
      </c>
      <c r="H211" s="19" t="n">
        <f aca="false">IF(OR(F211="",G211=""),0,F211*G211)</f>
        <v>0</v>
      </c>
      <c r="I211" s="7"/>
      <c r="J211" s="17"/>
    </row>
    <row r="212" customFormat="false" ht="15" hidden="false" customHeight="false" outlineLevel="0" collapsed="false">
      <c r="B212" s="24"/>
      <c r="C212" s="9"/>
      <c r="D212" s="8"/>
      <c r="E212" s="20" t="str">
        <f aca="false">IFERROR(VLOOKUP(D212,상품마스터!B5:J54,2,FALSE()),"")</f>
        <v/>
      </c>
      <c r="F212" s="8"/>
      <c r="G212" s="21" t="n">
        <f aca="false">IFERROR(IF(C212="출고",VLOOKUP(D212,상품마스터!B5:J54,6,FALSE()),VLOOKUP(D212,상품마스터!B5:J54,5,FALSE())),0)</f>
        <v>0</v>
      </c>
      <c r="H212" s="22" t="n">
        <f aca="false">IF(OR(F212="",G212=""),0,F212*G212)</f>
        <v>0</v>
      </c>
      <c r="I212" s="12"/>
      <c r="J212" s="20"/>
    </row>
    <row r="213" customFormat="false" ht="15" hidden="false" customHeight="false" outlineLevel="0" collapsed="false">
      <c r="B213" s="23"/>
      <c r="C213" s="4"/>
      <c r="D213" s="3"/>
      <c r="E213" s="17" t="str">
        <f aca="false">IFERROR(VLOOKUP(D213,상품마스터!B5:J54,2,FALSE()),"")</f>
        <v/>
      </c>
      <c r="F213" s="3"/>
      <c r="G213" s="18" t="n">
        <f aca="false">IFERROR(IF(C213="출고",VLOOKUP(D213,상품마스터!B5:J54,6,FALSE()),VLOOKUP(D213,상품마스터!B5:J54,5,FALSE())),0)</f>
        <v>0</v>
      </c>
      <c r="H213" s="19" t="n">
        <f aca="false">IF(OR(F213="",G213=""),0,F213*G213)</f>
        <v>0</v>
      </c>
      <c r="I213" s="7"/>
      <c r="J213" s="17"/>
    </row>
    <row r="214" customFormat="false" ht="15" hidden="false" customHeight="false" outlineLevel="0" collapsed="false">
      <c r="B214" s="24"/>
      <c r="C214" s="9"/>
      <c r="D214" s="8"/>
      <c r="E214" s="20" t="str">
        <f aca="false">IFERROR(VLOOKUP(D214,상품마스터!B5:J54,2,FALSE()),"")</f>
        <v/>
      </c>
      <c r="F214" s="8"/>
      <c r="G214" s="21" t="n">
        <f aca="false">IFERROR(IF(C214="출고",VLOOKUP(D214,상품마스터!B5:J54,6,FALSE()),VLOOKUP(D214,상품마스터!B5:J54,5,FALSE())),0)</f>
        <v>0</v>
      </c>
      <c r="H214" s="22" t="n">
        <f aca="false">IF(OR(F214="",G214=""),0,F214*G214)</f>
        <v>0</v>
      </c>
      <c r="I214" s="12"/>
      <c r="J214" s="20"/>
    </row>
    <row r="215" customFormat="false" ht="15" hidden="false" customHeight="false" outlineLevel="0" collapsed="false">
      <c r="B215" s="23"/>
      <c r="C215" s="4"/>
      <c r="D215" s="3"/>
      <c r="E215" s="17" t="str">
        <f aca="false">IFERROR(VLOOKUP(D215,상품마스터!B5:J54,2,FALSE()),"")</f>
        <v/>
      </c>
      <c r="F215" s="3"/>
      <c r="G215" s="18" t="n">
        <f aca="false">IFERROR(IF(C215="출고",VLOOKUP(D215,상품마스터!B5:J54,6,FALSE()),VLOOKUP(D215,상품마스터!B5:J54,5,FALSE())),0)</f>
        <v>0</v>
      </c>
      <c r="H215" s="19" t="n">
        <f aca="false">IF(OR(F215="",G215=""),0,F215*G215)</f>
        <v>0</v>
      </c>
      <c r="I215" s="7"/>
      <c r="J215" s="17"/>
    </row>
    <row r="216" customFormat="false" ht="15" hidden="false" customHeight="false" outlineLevel="0" collapsed="false">
      <c r="B216" s="24"/>
      <c r="C216" s="9"/>
      <c r="D216" s="8"/>
      <c r="E216" s="20" t="str">
        <f aca="false">IFERROR(VLOOKUP(D216,상품마스터!B5:J54,2,FALSE()),"")</f>
        <v/>
      </c>
      <c r="F216" s="8"/>
      <c r="G216" s="21" t="n">
        <f aca="false">IFERROR(IF(C216="출고",VLOOKUP(D216,상품마스터!B5:J54,6,FALSE()),VLOOKUP(D216,상품마스터!B5:J54,5,FALSE())),0)</f>
        <v>0</v>
      </c>
      <c r="H216" s="22" t="n">
        <f aca="false">IF(OR(F216="",G216=""),0,F216*G216)</f>
        <v>0</v>
      </c>
      <c r="I216" s="12"/>
      <c r="J216" s="20"/>
    </row>
    <row r="217" customFormat="false" ht="15" hidden="false" customHeight="false" outlineLevel="0" collapsed="false">
      <c r="B217" s="23"/>
      <c r="C217" s="4"/>
      <c r="D217" s="3"/>
      <c r="E217" s="17" t="str">
        <f aca="false">IFERROR(VLOOKUP(D217,상품마스터!B5:J54,2,FALSE()),"")</f>
        <v/>
      </c>
      <c r="F217" s="3"/>
      <c r="G217" s="18" t="n">
        <f aca="false">IFERROR(IF(C217="출고",VLOOKUP(D217,상품마스터!B5:J54,6,FALSE()),VLOOKUP(D217,상품마스터!B5:J54,5,FALSE())),0)</f>
        <v>0</v>
      </c>
      <c r="H217" s="19" t="n">
        <f aca="false">IF(OR(F217="",G217=""),0,F217*G217)</f>
        <v>0</v>
      </c>
      <c r="I217" s="7"/>
      <c r="J217" s="17"/>
    </row>
    <row r="218" customFormat="false" ht="15" hidden="false" customHeight="false" outlineLevel="0" collapsed="false">
      <c r="B218" s="24"/>
      <c r="C218" s="9"/>
      <c r="D218" s="8"/>
      <c r="E218" s="20" t="str">
        <f aca="false">IFERROR(VLOOKUP(D218,상품마스터!B5:J54,2,FALSE()),"")</f>
        <v/>
      </c>
      <c r="F218" s="8"/>
      <c r="G218" s="21" t="n">
        <f aca="false">IFERROR(IF(C218="출고",VLOOKUP(D218,상품마스터!B5:J54,6,FALSE()),VLOOKUP(D218,상품마스터!B5:J54,5,FALSE())),0)</f>
        <v>0</v>
      </c>
      <c r="H218" s="22" t="n">
        <f aca="false">IF(OR(F218="",G218=""),0,F218*G218)</f>
        <v>0</v>
      </c>
      <c r="I218" s="12"/>
      <c r="J218" s="20"/>
    </row>
    <row r="219" customFormat="false" ht="15" hidden="false" customHeight="false" outlineLevel="0" collapsed="false">
      <c r="B219" s="23"/>
      <c r="C219" s="4"/>
      <c r="D219" s="3"/>
      <c r="E219" s="17" t="str">
        <f aca="false">IFERROR(VLOOKUP(D219,상품마스터!B5:J54,2,FALSE()),"")</f>
        <v/>
      </c>
      <c r="F219" s="3"/>
      <c r="G219" s="18" t="n">
        <f aca="false">IFERROR(IF(C219="출고",VLOOKUP(D219,상품마스터!B5:J54,6,FALSE()),VLOOKUP(D219,상품마스터!B5:J54,5,FALSE())),0)</f>
        <v>0</v>
      </c>
      <c r="H219" s="19" t="n">
        <f aca="false">IF(OR(F219="",G219=""),0,F219*G219)</f>
        <v>0</v>
      </c>
      <c r="I219" s="7"/>
      <c r="J219" s="17"/>
    </row>
    <row r="220" customFormat="false" ht="15" hidden="false" customHeight="false" outlineLevel="0" collapsed="false">
      <c r="B220" s="24"/>
      <c r="C220" s="9"/>
      <c r="D220" s="8"/>
      <c r="E220" s="20" t="str">
        <f aca="false">IFERROR(VLOOKUP(D220,상품마스터!B5:J54,2,FALSE()),"")</f>
        <v/>
      </c>
      <c r="F220" s="8"/>
      <c r="G220" s="21" t="n">
        <f aca="false">IFERROR(IF(C220="출고",VLOOKUP(D220,상품마스터!B5:J54,6,FALSE()),VLOOKUP(D220,상품마스터!B5:J54,5,FALSE())),0)</f>
        <v>0</v>
      </c>
      <c r="H220" s="22" t="n">
        <f aca="false">IF(OR(F220="",G220=""),0,F220*G220)</f>
        <v>0</v>
      </c>
      <c r="I220" s="12"/>
      <c r="J220" s="20"/>
    </row>
    <row r="221" customFormat="false" ht="15" hidden="false" customHeight="false" outlineLevel="0" collapsed="false">
      <c r="B221" s="23"/>
      <c r="C221" s="4"/>
      <c r="D221" s="3"/>
      <c r="E221" s="17" t="str">
        <f aca="false">IFERROR(VLOOKUP(D221,상품마스터!B5:J54,2,FALSE()),"")</f>
        <v/>
      </c>
      <c r="F221" s="3"/>
      <c r="G221" s="18" t="n">
        <f aca="false">IFERROR(IF(C221="출고",VLOOKUP(D221,상품마스터!B5:J54,6,FALSE()),VLOOKUP(D221,상품마스터!B5:J54,5,FALSE())),0)</f>
        <v>0</v>
      </c>
      <c r="H221" s="19" t="n">
        <f aca="false">IF(OR(F221="",G221=""),0,F221*G221)</f>
        <v>0</v>
      </c>
      <c r="I221" s="7"/>
      <c r="J221" s="17"/>
    </row>
    <row r="222" customFormat="false" ht="15" hidden="false" customHeight="false" outlineLevel="0" collapsed="false">
      <c r="B222" s="24"/>
      <c r="C222" s="9"/>
      <c r="D222" s="8"/>
      <c r="E222" s="20" t="str">
        <f aca="false">IFERROR(VLOOKUP(D222,상품마스터!B5:J54,2,FALSE()),"")</f>
        <v/>
      </c>
      <c r="F222" s="8"/>
      <c r="G222" s="21" t="n">
        <f aca="false">IFERROR(IF(C222="출고",VLOOKUP(D222,상품마스터!B5:J54,6,FALSE()),VLOOKUP(D222,상품마스터!B5:J54,5,FALSE())),0)</f>
        <v>0</v>
      </c>
      <c r="H222" s="22" t="n">
        <f aca="false">IF(OR(F222="",G222=""),0,F222*G222)</f>
        <v>0</v>
      </c>
      <c r="I222" s="12"/>
      <c r="J222" s="20"/>
    </row>
    <row r="223" customFormat="false" ht="15" hidden="false" customHeight="false" outlineLevel="0" collapsed="false">
      <c r="B223" s="23"/>
      <c r="C223" s="4"/>
      <c r="D223" s="3"/>
      <c r="E223" s="17" t="str">
        <f aca="false">IFERROR(VLOOKUP(D223,상품마스터!B5:J54,2,FALSE()),"")</f>
        <v/>
      </c>
      <c r="F223" s="3"/>
      <c r="G223" s="18" t="n">
        <f aca="false">IFERROR(IF(C223="출고",VLOOKUP(D223,상품마스터!B5:J54,6,FALSE()),VLOOKUP(D223,상품마스터!B5:J54,5,FALSE())),0)</f>
        <v>0</v>
      </c>
      <c r="H223" s="19" t="n">
        <f aca="false">IF(OR(F223="",G223=""),0,F223*G223)</f>
        <v>0</v>
      </c>
      <c r="I223" s="7"/>
      <c r="J223" s="17"/>
    </row>
    <row r="224" customFormat="false" ht="15" hidden="false" customHeight="false" outlineLevel="0" collapsed="false">
      <c r="B224" s="24"/>
      <c r="C224" s="9"/>
      <c r="D224" s="8"/>
      <c r="E224" s="20" t="str">
        <f aca="false">IFERROR(VLOOKUP(D224,상품마스터!B5:J54,2,FALSE()),"")</f>
        <v/>
      </c>
      <c r="F224" s="8"/>
      <c r="G224" s="21" t="n">
        <f aca="false">IFERROR(IF(C224="출고",VLOOKUP(D224,상품마스터!B5:J54,6,FALSE()),VLOOKUP(D224,상품마스터!B5:J54,5,FALSE())),0)</f>
        <v>0</v>
      </c>
      <c r="H224" s="22" t="n">
        <f aca="false">IF(OR(F224="",G224=""),0,F224*G224)</f>
        <v>0</v>
      </c>
      <c r="I224" s="12"/>
      <c r="J224" s="20"/>
    </row>
    <row r="225" customFormat="false" ht="15" hidden="false" customHeight="false" outlineLevel="0" collapsed="false">
      <c r="B225" s="23"/>
      <c r="C225" s="4"/>
      <c r="D225" s="3"/>
      <c r="E225" s="17" t="str">
        <f aca="false">IFERROR(VLOOKUP(D225,상품마스터!B5:J54,2,FALSE()),"")</f>
        <v/>
      </c>
      <c r="F225" s="3"/>
      <c r="G225" s="18" t="n">
        <f aca="false">IFERROR(IF(C225="출고",VLOOKUP(D225,상품마스터!B5:J54,6,FALSE()),VLOOKUP(D225,상품마스터!B5:J54,5,FALSE())),0)</f>
        <v>0</v>
      </c>
      <c r="H225" s="19" t="n">
        <f aca="false">IF(OR(F225="",G225=""),0,F225*G225)</f>
        <v>0</v>
      </c>
      <c r="I225" s="7"/>
      <c r="J225" s="17"/>
    </row>
    <row r="226" customFormat="false" ht="15" hidden="false" customHeight="false" outlineLevel="0" collapsed="false">
      <c r="B226" s="24"/>
      <c r="C226" s="9"/>
      <c r="D226" s="8"/>
      <c r="E226" s="20" t="str">
        <f aca="false">IFERROR(VLOOKUP(D226,상품마스터!B5:J54,2,FALSE()),"")</f>
        <v/>
      </c>
      <c r="F226" s="8"/>
      <c r="G226" s="21" t="n">
        <f aca="false">IFERROR(IF(C226="출고",VLOOKUP(D226,상품마스터!B5:J54,6,FALSE()),VLOOKUP(D226,상품마스터!B5:J54,5,FALSE())),0)</f>
        <v>0</v>
      </c>
      <c r="H226" s="22" t="n">
        <f aca="false">IF(OR(F226="",G226=""),0,F226*G226)</f>
        <v>0</v>
      </c>
      <c r="I226" s="12"/>
      <c r="J226" s="20"/>
    </row>
    <row r="227" customFormat="false" ht="15" hidden="false" customHeight="false" outlineLevel="0" collapsed="false">
      <c r="B227" s="23"/>
      <c r="C227" s="4"/>
      <c r="D227" s="3"/>
      <c r="E227" s="17" t="str">
        <f aca="false">IFERROR(VLOOKUP(D227,상품마스터!B5:J54,2,FALSE()),"")</f>
        <v/>
      </c>
      <c r="F227" s="3"/>
      <c r="G227" s="18" t="n">
        <f aca="false">IFERROR(IF(C227="출고",VLOOKUP(D227,상품마스터!B5:J54,6,FALSE()),VLOOKUP(D227,상품마스터!B5:J54,5,FALSE())),0)</f>
        <v>0</v>
      </c>
      <c r="H227" s="19" t="n">
        <f aca="false">IF(OR(F227="",G227=""),0,F227*G227)</f>
        <v>0</v>
      </c>
      <c r="I227" s="7"/>
      <c r="J227" s="17"/>
    </row>
    <row r="228" customFormat="false" ht="15" hidden="false" customHeight="false" outlineLevel="0" collapsed="false">
      <c r="B228" s="24"/>
      <c r="C228" s="9"/>
      <c r="D228" s="8"/>
      <c r="E228" s="20" t="str">
        <f aca="false">IFERROR(VLOOKUP(D228,상품마스터!B5:J54,2,FALSE()),"")</f>
        <v/>
      </c>
      <c r="F228" s="8"/>
      <c r="G228" s="21" t="n">
        <f aca="false">IFERROR(IF(C228="출고",VLOOKUP(D228,상품마스터!B5:J54,6,FALSE()),VLOOKUP(D228,상품마스터!B5:J54,5,FALSE())),0)</f>
        <v>0</v>
      </c>
      <c r="H228" s="22" t="n">
        <f aca="false">IF(OR(F228="",G228=""),0,F228*G228)</f>
        <v>0</v>
      </c>
      <c r="I228" s="12"/>
      <c r="J228" s="20"/>
    </row>
    <row r="229" customFormat="false" ht="15" hidden="false" customHeight="false" outlineLevel="0" collapsed="false">
      <c r="B229" s="23"/>
      <c r="C229" s="4"/>
      <c r="D229" s="3"/>
      <c r="E229" s="17" t="str">
        <f aca="false">IFERROR(VLOOKUP(D229,상품마스터!B5:J54,2,FALSE()),"")</f>
        <v/>
      </c>
      <c r="F229" s="3"/>
      <c r="G229" s="18" t="n">
        <f aca="false">IFERROR(IF(C229="출고",VLOOKUP(D229,상품마스터!B5:J54,6,FALSE()),VLOOKUP(D229,상품마스터!B5:J54,5,FALSE())),0)</f>
        <v>0</v>
      </c>
      <c r="H229" s="19" t="n">
        <f aca="false">IF(OR(F229="",G229=""),0,F229*G229)</f>
        <v>0</v>
      </c>
      <c r="I229" s="7"/>
      <c r="J229" s="17"/>
    </row>
    <row r="230" customFormat="false" ht="15" hidden="false" customHeight="false" outlineLevel="0" collapsed="false">
      <c r="B230" s="24"/>
      <c r="C230" s="9"/>
      <c r="D230" s="8"/>
      <c r="E230" s="20" t="str">
        <f aca="false">IFERROR(VLOOKUP(D230,상품마스터!B5:J54,2,FALSE()),"")</f>
        <v/>
      </c>
      <c r="F230" s="8"/>
      <c r="G230" s="21" t="n">
        <f aca="false">IFERROR(IF(C230="출고",VLOOKUP(D230,상품마스터!B5:J54,6,FALSE()),VLOOKUP(D230,상품마스터!B5:J54,5,FALSE())),0)</f>
        <v>0</v>
      </c>
      <c r="H230" s="22" t="n">
        <f aca="false">IF(OR(F230="",G230=""),0,F230*G230)</f>
        <v>0</v>
      </c>
      <c r="I230" s="12"/>
      <c r="J230" s="20"/>
    </row>
    <row r="231" customFormat="false" ht="15" hidden="false" customHeight="false" outlineLevel="0" collapsed="false">
      <c r="B231" s="23"/>
      <c r="C231" s="4"/>
      <c r="D231" s="3"/>
      <c r="E231" s="17" t="str">
        <f aca="false">IFERROR(VLOOKUP(D231,상품마스터!B5:J54,2,FALSE()),"")</f>
        <v/>
      </c>
      <c r="F231" s="3"/>
      <c r="G231" s="18" t="n">
        <f aca="false">IFERROR(IF(C231="출고",VLOOKUP(D231,상품마스터!B5:J54,6,FALSE()),VLOOKUP(D231,상품마스터!B5:J54,5,FALSE())),0)</f>
        <v>0</v>
      </c>
      <c r="H231" s="19" t="n">
        <f aca="false">IF(OR(F231="",G231=""),0,F231*G231)</f>
        <v>0</v>
      </c>
      <c r="I231" s="7"/>
      <c r="J231" s="17"/>
    </row>
    <row r="232" customFormat="false" ht="15" hidden="false" customHeight="false" outlineLevel="0" collapsed="false">
      <c r="B232" s="24"/>
      <c r="C232" s="9"/>
      <c r="D232" s="8"/>
      <c r="E232" s="20" t="str">
        <f aca="false">IFERROR(VLOOKUP(D232,상품마스터!B5:J54,2,FALSE()),"")</f>
        <v/>
      </c>
      <c r="F232" s="8"/>
      <c r="G232" s="21" t="n">
        <f aca="false">IFERROR(IF(C232="출고",VLOOKUP(D232,상품마스터!B5:J54,6,FALSE()),VLOOKUP(D232,상품마스터!B5:J54,5,FALSE())),0)</f>
        <v>0</v>
      </c>
      <c r="H232" s="22" t="n">
        <f aca="false">IF(OR(F232="",G232=""),0,F232*G232)</f>
        <v>0</v>
      </c>
      <c r="I232" s="12"/>
      <c r="J232" s="20"/>
    </row>
    <row r="233" customFormat="false" ht="15" hidden="false" customHeight="false" outlineLevel="0" collapsed="false">
      <c r="B233" s="23"/>
      <c r="C233" s="4"/>
      <c r="D233" s="3"/>
      <c r="E233" s="17" t="str">
        <f aca="false">IFERROR(VLOOKUP(D233,상품마스터!B5:J54,2,FALSE()),"")</f>
        <v/>
      </c>
      <c r="F233" s="3"/>
      <c r="G233" s="18" t="n">
        <f aca="false">IFERROR(IF(C233="출고",VLOOKUP(D233,상품마스터!B5:J54,6,FALSE()),VLOOKUP(D233,상품마스터!B5:J54,5,FALSE())),0)</f>
        <v>0</v>
      </c>
      <c r="H233" s="19" t="n">
        <f aca="false">IF(OR(F233="",G233=""),0,F233*G233)</f>
        <v>0</v>
      </c>
      <c r="I233" s="7"/>
      <c r="J233" s="17"/>
    </row>
    <row r="234" customFormat="false" ht="15" hidden="false" customHeight="false" outlineLevel="0" collapsed="false">
      <c r="B234" s="24"/>
      <c r="C234" s="9"/>
      <c r="D234" s="8"/>
      <c r="E234" s="20" t="str">
        <f aca="false">IFERROR(VLOOKUP(D234,상품마스터!B5:J54,2,FALSE()),"")</f>
        <v/>
      </c>
      <c r="F234" s="8"/>
      <c r="G234" s="21" t="n">
        <f aca="false">IFERROR(IF(C234="출고",VLOOKUP(D234,상품마스터!B5:J54,6,FALSE()),VLOOKUP(D234,상품마스터!B5:J54,5,FALSE())),0)</f>
        <v>0</v>
      </c>
      <c r="H234" s="22" t="n">
        <f aca="false">IF(OR(F234="",G234=""),0,F234*G234)</f>
        <v>0</v>
      </c>
      <c r="I234" s="12"/>
      <c r="J234" s="20"/>
    </row>
    <row r="235" customFormat="false" ht="15" hidden="false" customHeight="false" outlineLevel="0" collapsed="false">
      <c r="B235" s="23"/>
      <c r="C235" s="4"/>
      <c r="D235" s="3"/>
      <c r="E235" s="17" t="str">
        <f aca="false">IFERROR(VLOOKUP(D235,상품마스터!B5:J54,2,FALSE()),"")</f>
        <v/>
      </c>
      <c r="F235" s="3"/>
      <c r="G235" s="18" t="n">
        <f aca="false">IFERROR(IF(C235="출고",VLOOKUP(D235,상품마스터!B5:J54,6,FALSE()),VLOOKUP(D235,상품마스터!B5:J54,5,FALSE())),0)</f>
        <v>0</v>
      </c>
      <c r="H235" s="19" t="n">
        <f aca="false">IF(OR(F235="",G235=""),0,F235*G235)</f>
        <v>0</v>
      </c>
      <c r="I235" s="7"/>
      <c r="J235" s="17"/>
    </row>
    <row r="236" customFormat="false" ht="15" hidden="false" customHeight="false" outlineLevel="0" collapsed="false">
      <c r="B236" s="24"/>
      <c r="C236" s="9"/>
      <c r="D236" s="8"/>
      <c r="E236" s="20" t="str">
        <f aca="false">IFERROR(VLOOKUP(D236,상품마스터!B5:J54,2,FALSE()),"")</f>
        <v/>
      </c>
      <c r="F236" s="8"/>
      <c r="G236" s="21" t="n">
        <f aca="false">IFERROR(IF(C236="출고",VLOOKUP(D236,상품마스터!B5:J54,6,FALSE()),VLOOKUP(D236,상품마스터!B5:J54,5,FALSE())),0)</f>
        <v>0</v>
      </c>
      <c r="H236" s="22" t="n">
        <f aca="false">IF(OR(F236="",G236=""),0,F236*G236)</f>
        <v>0</v>
      </c>
      <c r="I236" s="12"/>
      <c r="J236" s="20"/>
    </row>
    <row r="237" customFormat="false" ht="15" hidden="false" customHeight="false" outlineLevel="0" collapsed="false">
      <c r="B237" s="23"/>
      <c r="C237" s="4"/>
      <c r="D237" s="3"/>
      <c r="E237" s="17" t="str">
        <f aca="false">IFERROR(VLOOKUP(D237,상품마스터!B5:J54,2,FALSE()),"")</f>
        <v/>
      </c>
      <c r="F237" s="3"/>
      <c r="G237" s="18" t="n">
        <f aca="false">IFERROR(IF(C237="출고",VLOOKUP(D237,상품마스터!B5:J54,6,FALSE()),VLOOKUP(D237,상품마스터!B5:J54,5,FALSE())),0)</f>
        <v>0</v>
      </c>
      <c r="H237" s="19" t="n">
        <f aca="false">IF(OR(F237="",G237=""),0,F237*G237)</f>
        <v>0</v>
      </c>
      <c r="I237" s="7"/>
      <c r="J237" s="17"/>
    </row>
    <row r="238" customFormat="false" ht="15" hidden="false" customHeight="false" outlineLevel="0" collapsed="false">
      <c r="B238" s="24"/>
      <c r="C238" s="9"/>
      <c r="D238" s="8"/>
      <c r="E238" s="20" t="str">
        <f aca="false">IFERROR(VLOOKUP(D238,상품마스터!B5:J54,2,FALSE()),"")</f>
        <v/>
      </c>
      <c r="F238" s="8"/>
      <c r="G238" s="21" t="n">
        <f aca="false">IFERROR(IF(C238="출고",VLOOKUP(D238,상품마스터!B5:J54,6,FALSE()),VLOOKUP(D238,상품마스터!B5:J54,5,FALSE())),0)</f>
        <v>0</v>
      </c>
      <c r="H238" s="22" t="n">
        <f aca="false">IF(OR(F238="",G238=""),0,F238*G238)</f>
        <v>0</v>
      </c>
      <c r="I238" s="12"/>
      <c r="J238" s="20"/>
    </row>
    <row r="239" customFormat="false" ht="15" hidden="false" customHeight="false" outlineLevel="0" collapsed="false">
      <c r="B239" s="23"/>
      <c r="C239" s="4"/>
      <c r="D239" s="3"/>
      <c r="E239" s="17" t="str">
        <f aca="false">IFERROR(VLOOKUP(D239,상품마스터!B5:J54,2,FALSE()),"")</f>
        <v/>
      </c>
      <c r="F239" s="3"/>
      <c r="G239" s="18" t="n">
        <f aca="false">IFERROR(IF(C239="출고",VLOOKUP(D239,상품마스터!B5:J54,6,FALSE()),VLOOKUP(D239,상품마스터!B5:J54,5,FALSE())),0)</f>
        <v>0</v>
      </c>
      <c r="H239" s="19" t="n">
        <f aca="false">IF(OR(F239="",G239=""),0,F239*G239)</f>
        <v>0</v>
      </c>
      <c r="I239" s="7"/>
      <c r="J239" s="17"/>
    </row>
    <row r="240" customFormat="false" ht="15" hidden="false" customHeight="false" outlineLevel="0" collapsed="false">
      <c r="B240" s="24"/>
      <c r="C240" s="9"/>
      <c r="D240" s="8"/>
      <c r="E240" s="20" t="str">
        <f aca="false">IFERROR(VLOOKUP(D240,상품마스터!B5:J54,2,FALSE()),"")</f>
        <v/>
      </c>
      <c r="F240" s="8"/>
      <c r="G240" s="21" t="n">
        <f aca="false">IFERROR(IF(C240="출고",VLOOKUP(D240,상품마스터!B5:J54,6,FALSE()),VLOOKUP(D240,상품마스터!B5:J54,5,FALSE())),0)</f>
        <v>0</v>
      </c>
      <c r="H240" s="22" t="n">
        <f aca="false">IF(OR(F240="",G240=""),0,F240*G240)</f>
        <v>0</v>
      </c>
      <c r="I240" s="12"/>
      <c r="J240" s="20"/>
    </row>
    <row r="241" customFormat="false" ht="15" hidden="false" customHeight="false" outlineLevel="0" collapsed="false">
      <c r="B241" s="23"/>
      <c r="C241" s="4"/>
      <c r="D241" s="3"/>
      <c r="E241" s="17" t="str">
        <f aca="false">IFERROR(VLOOKUP(D241,상품마스터!B5:J54,2,FALSE()),"")</f>
        <v/>
      </c>
      <c r="F241" s="3"/>
      <c r="G241" s="18" t="n">
        <f aca="false">IFERROR(IF(C241="출고",VLOOKUP(D241,상품마스터!B5:J54,6,FALSE()),VLOOKUP(D241,상품마스터!B5:J54,5,FALSE())),0)</f>
        <v>0</v>
      </c>
      <c r="H241" s="19" t="n">
        <f aca="false">IF(OR(F241="",G241=""),0,F241*G241)</f>
        <v>0</v>
      </c>
      <c r="I241" s="7"/>
      <c r="J241" s="17"/>
    </row>
    <row r="242" customFormat="false" ht="15" hidden="false" customHeight="false" outlineLevel="0" collapsed="false">
      <c r="B242" s="24"/>
      <c r="C242" s="9"/>
      <c r="D242" s="8"/>
      <c r="E242" s="20" t="str">
        <f aca="false">IFERROR(VLOOKUP(D242,상품마스터!B5:J54,2,FALSE()),"")</f>
        <v/>
      </c>
      <c r="F242" s="8"/>
      <c r="G242" s="21" t="n">
        <f aca="false">IFERROR(IF(C242="출고",VLOOKUP(D242,상품마스터!B5:J54,6,FALSE()),VLOOKUP(D242,상품마스터!B5:J54,5,FALSE())),0)</f>
        <v>0</v>
      </c>
      <c r="H242" s="22" t="n">
        <f aca="false">IF(OR(F242="",G242=""),0,F242*G242)</f>
        <v>0</v>
      </c>
      <c r="I242" s="12"/>
      <c r="J242" s="20"/>
    </row>
    <row r="243" customFormat="false" ht="15" hidden="false" customHeight="false" outlineLevel="0" collapsed="false">
      <c r="B243" s="23"/>
      <c r="C243" s="4"/>
      <c r="D243" s="3"/>
      <c r="E243" s="17" t="str">
        <f aca="false">IFERROR(VLOOKUP(D243,상품마스터!B5:J54,2,FALSE()),"")</f>
        <v/>
      </c>
      <c r="F243" s="3"/>
      <c r="G243" s="18" t="n">
        <f aca="false">IFERROR(IF(C243="출고",VLOOKUP(D243,상품마스터!B5:J54,6,FALSE()),VLOOKUP(D243,상품마스터!B5:J54,5,FALSE())),0)</f>
        <v>0</v>
      </c>
      <c r="H243" s="19" t="n">
        <f aca="false">IF(OR(F243="",G243=""),0,F243*G243)</f>
        <v>0</v>
      </c>
      <c r="I243" s="7"/>
      <c r="J243" s="17"/>
    </row>
    <row r="244" customFormat="false" ht="15" hidden="false" customHeight="false" outlineLevel="0" collapsed="false">
      <c r="B244" s="24"/>
      <c r="C244" s="9"/>
      <c r="D244" s="8"/>
      <c r="E244" s="20" t="str">
        <f aca="false">IFERROR(VLOOKUP(D244,상품마스터!B5:J54,2,FALSE()),"")</f>
        <v/>
      </c>
      <c r="F244" s="8"/>
      <c r="G244" s="21" t="n">
        <f aca="false">IFERROR(IF(C244="출고",VLOOKUP(D244,상품마스터!B5:J54,6,FALSE()),VLOOKUP(D244,상품마스터!B5:J54,5,FALSE())),0)</f>
        <v>0</v>
      </c>
      <c r="H244" s="22" t="n">
        <f aca="false">IF(OR(F244="",G244=""),0,F244*G244)</f>
        <v>0</v>
      </c>
      <c r="I244" s="12"/>
      <c r="J244" s="20"/>
    </row>
    <row r="245" customFormat="false" ht="15" hidden="false" customHeight="false" outlineLevel="0" collapsed="false">
      <c r="B245" s="23"/>
      <c r="C245" s="4"/>
      <c r="D245" s="3"/>
      <c r="E245" s="17" t="str">
        <f aca="false">IFERROR(VLOOKUP(D245,상품마스터!B5:J54,2,FALSE()),"")</f>
        <v/>
      </c>
      <c r="F245" s="3"/>
      <c r="G245" s="18" t="n">
        <f aca="false">IFERROR(IF(C245="출고",VLOOKUP(D245,상품마스터!B5:J54,6,FALSE()),VLOOKUP(D245,상품마스터!B5:J54,5,FALSE())),0)</f>
        <v>0</v>
      </c>
      <c r="H245" s="19" t="n">
        <f aca="false">IF(OR(F245="",G245=""),0,F245*G245)</f>
        <v>0</v>
      </c>
      <c r="I245" s="7"/>
      <c r="J245" s="17"/>
    </row>
    <row r="246" customFormat="false" ht="15" hidden="false" customHeight="false" outlineLevel="0" collapsed="false">
      <c r="B246" s="24"/>
      <c r="C246" s="9"/>
      <c r="D246" s="8"/>
      <c r="E246" s="20" t="str">
        <f aca="false">IFERROR(VLOOKUP(D246,상품마스터!B5:J54,2,FALSE()),"")</f>
        <v/>
      </c>
      <c r="F246" s="8"/>
      <c r="G246" s="21" t="n">
        <f aca="false">IFERROR(IF(C246="출고",VLOOKUP(D246,상품마스터!B5:J54,6,FALSE()),VLOOKUP(D246,상품마스터!B5:J54,5,FALSE())),0)</f>
        <v>0</v>
      </c>
      <c r="H246" s="22" t="n">
        <f aca="false">IF(OR(F246="",G246=""),0,F246*G246)</f>
        <v>0</v>
      </c>
      <c r="I246" s="12"/>
      <c r="J246" s="20"/>
    </row>
    <row r="247" customFormat="false" ht="15" hidden="false" customHeight="false" outlineLevel="0" collapsed="false">
      <c r="B247" s="23"/>
      <c r="C247" s="4"/>
      <c r="D247" s="3"/>
      <c r="E247" s="17" t="str">
        <f aca="false">IFERROR(VLOOKUP(D247,상품마스터!B5:J54,2,FALSE()),"")</f>
        <v/>
      </c>
      <c r="F247" s="3"/>
      <c r="G247" s="18" t="n">
        <f aca="false">IFERROR(IF(C247="출고",VLOOKUP(D247,상품마스터!B5:J54,6,FALSE()),VLOOKUP(D247,상품마스터!B5:J54,5,FALSE())),0)</f>
        <v>0</v>
      </c>
      <c r="H247" s="19" t="n">
        <f aca="false">IF(OR(F247="",G247=""),0,F247*G247)</f>
        <v>0</v>
      </c>
      <c r="I247" s="7"/>
      <c r="J247" s="17"/>
    </row>
    <row r="248" customFormat="false" ht="15" hidden="false" customHeight="false" outlineLevel="0" collapsed="false">
      <c r="B248" s="24"/>
      <c r="C248" s="9"/>
      <c r="D248" s="8"/>
      <c r="E248" s="20" t="str">
        <f aca="false">IFERROR(VLOOKUP(D248,상품마스터!B5:J54,2,FALSE()),"")</f>
        <v/>
      </c>
      <c r="F248" s="8"/>
      <c r="G248" s="21" t="n">
        <f aca="false">IFERROR(IF(C248="출고",VLOOKUP(D248,상품마스터!B5:J54,6,FALSE()),VLOOKUP(D248,상품마스터!B5:J54,5,FALSE())),0)</f>
        <v>0</v>
      </c>
      <c r="H248" s="22" t="n">
        <f aca="false">IF(OR(F248="",G248=""),0,F248*G248)</f>
        <v>0</v>
      </c>
      <c r="I248" s="12"/>
      <c r="J248" s="20"/>
    </row>
    <row r="249" customFormat="false" ht="15" hidden="false" customHeight="false" outlineLevel="0" collapsed="false">
      <c r="B249" s="23"/>
      <c r="C249" s="4"/>
      <c r="D249" s="3"/>
      <c r="E249" s="17" t="str">
        <f aca="false">IFERROR(VLOOKUP(D249,상품마스터!B5:J54,2,FALSE()),"")</f>
        <v/>
      </c>
      <c r="F249" s="3"/>
      <c r="G249" s="18" t="n">
        <f aca="false">IFERROR(IF(C249="출고",VLOOKUP(D249,상품마스터!B5:J54,6,FALSE()),VLOOKUP(D249,상품마스터!B5:J54,5,FALSE())),0)</f>
        <v>0</v>
      </c>
      <c r="H249" s="19" t="n">
        <f aca="false">IF(OR(F249="",G249=""),0,F249*G249)</f>
        <v>0</v>
      </c>
      <c r="I249" s="7"/>
      <c r="J249" s="17"/>
    </row>
    <row r="250" customFormat="false" ht="15" hidden="false" customHeight="false" outlineLevel="0" collapsed="false">
      <c r="B250" s="24"/>
      <c r="C250" s="9"/>
      <c r="D250" s="8"/>
      <c r="E250" s="20" t="str">
        <f aca="false">IFERROR(VLOOKUP(D250,상품마스터!B5:J54,2,FALSE()),"")</f>
        <v/>
      </c>
      <c r="F250" s="8"/>
      <c r="G250" s="21" t="n">
        <f aca="false">IFERROR(IF(C250="출고",VLOOKUP(D250,상품마스터!B5:J54,6,FALSE()),VLOOKUP(D250,상품마스터!B5:J54,5,FALSE())),0)</f>
        <v>0</v>
      </c>
      <c r="H250" s="22" t="n">
        <f aca="false">IF(OR(F250="",G250=""),0,F250*G250)</f>
        <v>0</v>
      </c>
      <c r="I250" s="12"/>
      <c r="J250" s="20"/>
    </row>
    <row r="251" customFormat="false" ht="15" hidden="false" customHeight="false" outlineLevel="0" collapsed="false">
      <c r="B251" s="23"/>
      <c r="C251" s="4"/>
      <c r="D251" s="3"/>
      <c r="E251" s="17" t="str">
        <f aca="false">IFERROR(VLOOKUP(D251,상품마스터!B5:J54,2,FALSE()),"")</f>
        <v/>
      </c>
      <c r="F251" s="3"/>
      <c r="G251" s="18" t="n">
        <f aca="false">IFERROR(IF(C251="출고",VLOOKUP(D251,상품마스터!B5:J54,6,FALSE()),VLOOKUP(D251,상품마스터!B5:J54,5,FALSE())),0)</f>
        <v>0</v>
      </c>
      <c r="H251" s="19" t="n">
        <f aca="false">IF(OR(F251="",G251=""),0,F251*G251)</f>
        <v>0</v>
      </c>
      <c r="I251" s="7"/>
      <c r="J251" s="17"/>
    </row>
    <row r="252" customFormat="false" ht="15" hidden="false" customHeight="false" outlineLevel="0" collapsed="false">
      <c r="B252" s="24"/>
      <c r="C252" s="9"/>
      <c r="D252" s="8"/>
      <c r="E252" s="20" t="str">
        <f aca="false">IFERROR(VLOOKUP(D252,상품마스터!B5:J54,2,FALSE()),"")</f>
        <v/>
      </c>
      <c r="F252" s="8"/>
      <c r="G252" s="21" t="n">
        <f aca="false">IFERROR(IF(C252="출고",VLOOKUP(D252,상품마스터!B5:J54,6,FALSE()),VLOOKUP(D252,상품마스터!B5:J54,5,FALSE())),0)</f>
        <v>0</v>
      </c>
      <c r="H252" s="22" t="n">
        <f aca="false">IF(OR(F252="",G252=""),0,F252*G252)</f>
        <v>0</v>
      </c>
      <c r="I252" s="12"/>
      <c r="J252" s="20"/>
    </row>
    <row r="253" customFormat="false" ht="15" hidden="false" customHeight="false" outlineLevel="0" collapsed="false">
      <c r="B253" s="23"/>
      <c r="C253" s="4"/>
      <c r="D253" s="3"/>
      <c r="E253" s="17" t="str">
        <f aca="false">IFERROR(VLOOKUP(D253,상품마스터!B5:J54,2,FALSE()),"")</f>
        <v/>
      </c>
      <c r="F253" s="3"/>
      <c r="G253" s="18" t="n">
        <f aca="false">IFERROR(IF(C253="출고",VLOOKUP(D253,상품마스터!B5:J54,6,FALSE()),VLOOKUP(D253,상품마스터!B5:J54,5,FALSE())),0)</f>
        <v>0</v>
      </c>
      <c r="H253" s="19" t="n">
        <f aca="false">IF(OR(F253="",G253=""),0,F253*G253)</f>
        <v>0</v>
      </c>
      <c r="I253" s="7"/>
      <c r="J253" s="17"/>
    </row>
    <row r="254" customFormat="false" ht="15" hidden="false" customHeight="false" outlineLevel="0" collapsed="false">
      <c r="B254" s="24"/>
      <c r="C254" s="9"/>
      <c r="D254" s="8"/>
      <c r="E254" s="20" t="str">
        <f aca="false">IFERROR(VLOOKUP(D254,상품마스터!B5:J54,2,FALSE()),"")</f>
        <v/>
      </c>
      <c r="F254" s="8"/>
      <c r="G254" s="21" t="n">
        <f aca="false">IFERROR(IF(C254="출고",VLOOKUP(D254,상품마스터!B5:J54,6,FALSE()),VLOOKUP(D254,상품마스터!B5:J54,5,FALSE())),0)</f>
        <v>0</v>
      </c>
      <c r="H254" s="22" t="n">
        <f aca="false">IF(OR(F254="",G254=""),0,F254*G254)</f>
        <v>0</v>
      </c>
      <c r="I254" s="12"/>
      <c r="J254" s="20"/>
    </row>
    <row r="255" customFormat="false" ht="15" hidden="false" customHeight="false" outlineLevel="0" collapsed="false">
      <c r="B255" s="23"/>
      <c r="C255" s="4"/>
      <c r="D255" s="3"/>
      <c r="E255" s="17" t="str">
        <f aca="false">IFERROR(VLOOKUP(D255,상품마스터!B5:J54,2,FALSE()),"")</f>
        <v/>
      </c>
      <c r="F255" s="3"/>
      <c r="G255" s="18" t="n">
        <f aca="false">IFERROR(IF(C255="출고",VLOOKUP(D255,상품마스터!B5:J54,6,FALSE()),VLOOKUP(D255,상품마스터!B5:J54,5,FALSE())),0)</f>
        <v>0</v>
      </c>
      <c r="H255" s="19" t="n">
        <f aca="false">IF(OR(F255="",G255=""),0,F255*G255)</f>
        <v>0</v>
      </c>
      <c r="I255" s="7"/>
      <c r="J255" s="17"/>
    </row>
    <row r="256" customFormat="false" ht="15" hidden="false" customHeight="false" outlineLevel="0" collapsed="false">
      <c r="B256" s="24"/>
      <c r="C256" s="9"/>
      <c r="D256" s="8"/>
      <c r="E256" s="20" t="str">
        <f aca="false">IFERROR(VLOOKUP(D256,상품마스터!B5:J54,2,FALSE()),"")</f>
        <v/>
      </c>
      <c r="F256" s="8"/>
      <c r="G256" s="21" t="n">
        <f aca="false">IFERROR(IF(C256="출고",VLOOKUP(D256,상품마스터!B5:J54,6,FALSE()),VLOOKUP(D256,상품마스터!B5:J54,5,FALSE())),0)</f>
        <v>0</v>
      </c>
      <c r="H256" s="22" t="n">
        <f aca="false">IF(OR(F256="",G256=""),0,F256*G256)</f>
        <v>0</v>
      </c>
      <c r="I256" s="12"/>
      <c r="J256" s="20"/>
    </row>
    <row r="257" customFormat="false" ht="15" hidden="false" customHeight="false" outlineLevel="0" collapsed="false">
      <c r="B257" s="23"/>
      <c r="C257" s="4"/>
      <c r="D257" s="3"/>
      <c r="E257" s="17" t="str">
        <f aca="false">IFERROR(VLOOKUP(D257,상품마스터!B5:J54,2,FALSE()),"")</f>
        <v/>
      </c>
      <c r="F257" s="3"/>
      <c r="G257" s="18" t="n">
        <f aca="false">IFERROR(IF(C257="출고",VLOOKUP(D257,상품마스터!B5:J54,6,FALSE()),VLOOKUP(D257,상품마스터!B5:J54,5,FALSE())),0)</f>
        <v>0</v>
      </c>
      <c r="H257" s="19" t="n">
        <f aca="false">IF(OR(F257="",G257=""),0,F257*G257)</f>
        <v>0</v>
      </c>
      <c r="I257" s="7"/>
      <c r="J257" s="17"/>
    </row>
    <row r="258" customFormat="false" ht="15" hidden="false" customHeight="false" outlineLevel="0" collapsed="false">
      <c r="B258" s="24"/>
      <c r="C258" s="9"/>
      <c r="D258" s="8"/>
      <c r="E258" s="20" t="str">
        <f aca="false">IFERROR(VLOOKUP(D258,상품마스터!B5:J54,2,FALSE()),"")</f>
        <v/>
      </c>
      <c r="F258" s="8"/>
      <c r="G258" s="21" t="n">
        <f aca="false">IFERROR(IF(C258="출고",VLOOKUP(D258,상품마스터!B5:J54,6,FALSE()),VLOOKUP(D258,상품마스터!B5:J54,5,FALSE())),0)</f>
        <v>0</v>
      </c>
      <c r="H258" s="22" t="n">
        <f aca="false">IF(OR(F258="",G258=""),0,F258*G258)</f>
        <v>0</v>
      </c>
      <c r="I258" s="12"/>
      <c r="J258" s="20"/>
    </row>
    <row r="259" customFormat="false" ht="15" hidden="false" customHeight="false" outlineLevel="0" collapsed="false">
      <c r="B259" s="23"/>
      <c r="C259" s="4"/>
      <c r="D259" s="3"/>
      <c r="E259" s="17" t="str">
        <f aca="false">IFERROR(VLOOKUP(D259,상품마스터!B5:J54,2,FALSE()),"")</f>
        <v/>
      </c>
      <c r="F259" s="3"/>
      <c r="G259" s="18" t="n">
        <f aca="false">IFERROR(IF(C259="출고",VLOOKUP(D259,상품마스터!B5:J54,6,FALSE()),VLOOKUP(D259,상품마스터!B5:J54,5,FALSE())),0)</f>
        <v>0</v>
      </c>
      <c r="H259" s="19" t="n">
        <f aca="false">IF(OR(F259="",G259=""),0,F259*G259)</f>
        <v>0</v>
      </c>
      <c r="I259" s="7"/>
      <c r="J259" s="17"/>
    </row>
    <row r="260" customFormat="false" ht="15" hidden="false" customHeight="false" outlineLevel="0" collapsed="false">
      <c r="B260" s="24"/>
      <c r="C260" s="9"/>
      <c r="D260" s="8"/>
      <c r="E260" s="20" t="str">
        <f aca="false">IFERROR(VLOOKUP(D260,상품마스터!B5:J54,2,FALSE()),"")</f>
        <v/>
      </c>
      <c r="F260" s="8"/>
      <c r="G260" s="21" t="n">
        <f aca="false">IFERROR(IF(C260="출고",VLOOKUP(D260,상품마스터!B5:J54,6,FALSE()),VLOOKUP(D260,상품마스터!B5:J54,5,FALSE())),0)</f>
        <v>0</v>
      </c>
      <c r="H260" s="22" t="n">
        <f aca="false">IF(OR(F260="",G260=""),0,F260*G260)</f>
        <v>0</v>
      </c>
      <c r="I260" s="12"/>
      <c r="J260" s="20"/>
    </row>
    <row r="261" customFormat="false" ht="15" hidden="false" customHeight="false" outlineLevel="0" collapsed="false">
      <c r="B261" s="23"/>
      <c r="C261" s="4"/>
      <c r="D261" s="3"/>
      <c r="E261" s="17" t="str">
        <f aca="false">IFERROR(VLOOKUP(D261,상품마스터!B5:J54,2,FALSE()),"")</f>
        <v/>
      </c>
      <c r="F261" s="3"/>
      <c r="G261" s="18" t="n">
        <f aca="false">IFERROR(IF(C261="출고",VLOOKUP(D261,상품마스터!B5:J54,6,FALSE()),VLOOKUP(D261,상품마스터!B5:J54,5,FALSE())),0)</f>
        <v>0</v>
      </c>
      <c r="H261" s="19" t="n">
        <f aca="false">IF(OR(F261="",G261=""),0,F261*G261)</f>
        <v>0</v>
      </c>
      <c r="I261" s="7"/>
      <c r="J261" s="17"/>
    </row>
    <row r="262" customFormat="false" ht="15" hidden="false" customHeight="false" outlineLevel="0" collapsed="false">
      <c r="B262" s="24"/>
      <c r="C262" s="9"/>
      <c r="D262" s="8"/>
      <c r="E262" s="20" t="str">
        <f aca="false">IFERROR(VLOOKUP(D262,상품마스터!B5:J54,2,FALSE()),"")</f>
        <v/>
      </c>
      <c r="F262" s="8"/>
      <c r="G262" s="21" t="n">
        <f aca="false">IFERROR(IF(C262="출고",VLOOKUP(D262,상품마스터!B5:J54,6,FALSE()),VLOOKUP(D262,상품마스터!B5:J54,5,FALSE())),0)</f>
        <v>0</v>
      </c>
      <c r="H262" s="22" t="n">
        <f aca="false">IF(OR(F262="",G262=""),0,F262*G262)</f>
        <v>0</v>
      </c>
      <c r="I262" s="12"/>
      <c r="J262" s="20"/>
    </row>
    <row r="263" customFormat="false" ht="15" hidden="false" customHeight="false" outlineLevel="0" collapsed="false">
      <c r="B263" s="23"/>
      <c r="C263" s="4"/>
      <c r="D263" s="3"/>
      <c r="E263" s="17" t="str">
        <f aca="false">IFERROR(VLOOKUP(D263,상품마스터!B5:J54,2,FALSE()),"")</f>
        <v/>
      </c>
      <c r="F263" s="3"/>
      <c r="G263" s="18" t="n">
        <f aca="false">IFERROR(IF(C263="출고",VLOOKUP(D263,상품마스터!B5:J54,6,FALSE()),VLOOKUP(D263,상품마스터!B5:J54,5,FALSE())),0)</f>
        <v>0</v>
      </c>
      <c r="H263" s="19" t="n">
        <f aca="false">IF(OR(F263="",G263=""),0,F263*G263)</f>
        <v>0</v>
      </c>
      <c r="I263" s="7"/>
      <c r="J263" s="17"/>
    </row>
    <row r="264" customFormat="false" ht="15" hidden="false" customHeight="false" outlineLevel="0" collapsed="false">
      <c r="B264" s="24"/>
      <c r="C264" s="9"/>
      <c r="D264" s="8"/>
      <c r="E264" s="20" t="str">
        <f aca="false">IFERROR(VLOOKUP(D264,상품마스터!B5:J54,2,FALSE()),"")</f>
        <v/>
      </c>
      <c r="F264" s="8"/>
      <c r="G264" s="21" t="n">
        <f aca="false">IFERROR(IF(C264="출고",VLOOKUP(D264,상품마스터!B5:J54,6,FALSE()),VLOOKUP(D264,상품마스터!B5:J54,5,FALSE())),0)</f>
        <v>0</v>
      </c>
      <c r="H264" s="22" t="n">
        <f aca="false">IF(OR(F264="",G264=""),0,F264*G264)</f>
        <v>0</v>
      </c>
      <c r="I264" s="12"/>
      <c r="J264" s="20"/>
    </row>
    <row r="265" customFormat="false" ht="15" hidden="false" customHeight="false" outlineLevel="0" collapsed="false">
      <c r="B265" s="23"/>
      <c r="C265" s="4"/>
      <c r="D265" s="3"/>
      <c r="E265" s="17" t="str">
        <f aca="false">IFERROR(VLOOKUP(D265,상품마스터!B5:J54,2,FALSE()),"")</f>
        <v/>
      </c>
      <c r="F265" s="3"/>
      <c r="G265" s="18" t="n">
        <f aca="false">IFERROR(IF(C265="출고",VLOOKUP(D265,상품마스터!B5:J54,6,FALSE()),VLOOKUP(D265,상품마스터!B5:J54,5,FALSE())),0)</f>
        <v>0</v>
      </c>
      <c r="H265" s="19" t="n">
        <f aca="false">IF(OR(F265="",G265=""),0,F265*G265)</f>
        <v>0</v>
      </c>
      <c r="I265" s="7"/>
      <c r="J265" s="17"/>
    </row>
    <row r="266" customFormat="false" ht="15" hidden="false" customHeight="false" outlineLevel="0" collapsed="false">
      <c r="B266" s="24"/>
      <c r="C266" s="9"/>
      <c r="D266" s="8"/>
      <c r="E266" s="20" t="str">
        <f aca="false">IFERROR(VLOOKUP(D266,상품마스터!B5:J54,2,FALSE()),"")</f>
        <v/>
      </c>
      <c r="F266" s="8"/>
      <c r="G266" s="21" t="n">
        <f aca="false">IFERROR(IF(C266="출고",VLOOKUP(D266,상품마스터!B5:J54,6,FALSE()),VLOOKUP(D266,상품마스터!B5:J54,5,FALSE())),0)</f>
        <v>0</v>
      </c>
      <c r="H266" s="22" t="n">
        <f aca="false">IF(OR(F266="",G266=""),0,F266*G266)</f>
        <v>0</v>
      </c>
      <c r="I266" s="12"/>
      <c r="J266" s="20"/>
    </row>
    <row r="267" customFormat="false" ht="15" hidden="false" customHeight="false" outlineLevel="0" collapsed="false">
      <c r="B267" s="23"/>
      <c r="C267" s="4"/>
      <c r="D267" s="3"/>
      <c r="E267" s="17" t="str">
        <f aca="false">IFERROR(VLOOKUP(D267,상품마스터!B5:J54,2,FALSE()),"")</f>
        <v/>
      </c>
      <c r="F267" s="3"/>
      <c r="G267" s="18" t="n">
        <f aca="false">IFERROR(IF(C267="출고",VLOOKUP(D267,상품마스터!B5:J54,6,FALSE()),VLOOKUP(D267,상품마스터!B5:J54,5,FALSE())),0)</f>
        <v>0</v>
      </c>
      <c r="H267" s="19" t="n">
        <f aca="false">IF(OR(F267="",G267=""),0,F267*G267)</f>
        <v>0</v>
      </c>
      <c r="I267" s="7"/>
      <c r="J267" s="17"/>
    </row>
    <row r="268" customFormat="false" ht="15" hidden="false" customHeight="false" outlineLevel="0" collapsed="false">
      <c r="B268" s="24"/>
      <c r="C268" s="9"/>
      <c r="D268" s="8"/>
      <c r="E268" s="20" t="str">
        <f aca="false">IFERROR(VLOOKUP(D268,상품마스터!B5:J54,2,FALSE()),"")</f>
        <v/>
      </c>
      <c r="F268" s="8"/>
      <c r="G268" s="21" t="n">
        <f aca="false">IFERROR(IF(C268="출고",VLOOKUP(D268,상품마스터!B5:J54,6,FALSE()),VLOOKUP(D268,상품마스터!B5:J54,5,FALSE())),0)</f>
        <v>0</v>
      </c>
      <c r="H268" s="22" t="n">
        <f aca="false">IF(OR(F268="",G268=""),0,F268*G268)</f>
        <v>0</v>
      </c>
      <c r="I268" s="12"/>
      <c r="J268" s="20"/>
    </row>
    <row r="269" customFormat="false" ht="15" hidden="false" customHeight="false" outlineLevel="0" collapsed="false">
      <c r="B269" s="23"/>
      <c r="C269" s="4"/>
      <c r="D269" s="3"/>
      <c r="E269" s="17" t="str">
        <f aca="false">IFERROR(VLOOKUP(D269,상품마스터!B5:J54,2,FALSE()),"")</f>
        <v/>
      </c>
      <c r="F269" s="3"/>
      <c r="G269" s="18" t="n">
        <f aca="false">IFERROR(IF(C269="출고",VLOOKUP(D269,상품마스터!B5:J54,6,FALSE()),VLOOKUP(D269,상품마스터!B5:J54,5,FALSE())),0)</f>
        <v>0</v>
      </c>
      <c r="H269" s="19" t="n">
        <f aca="false">IF(OR(F269="",G269=""),0,F269*G269)</f>
        <v>0</v>
      </c>
      <c r="I269" s="7"/>
      <c r="J269" s="17"/>
    </row>
    <row r="270" customFormat="false" ht="15" hidden="false" customHeight="false" outlineLevel="0" collapsed="false">
      <c r="B270" s="24"/>
      <c r="C270" s="9"/>
      <c r="D270" s="8"/>
      <c r="E270" s="20" t="str">
        <f aca="false">IFERROR(VLOOKUP(D270,상품마스터!B5:J54,2,FALSE()),"")</f>
        <v/>
      </c>
      <c r="F270" s="8"/>
      <c r="G270" s="21" t="n">
        <f aca="false">IFERROR(IF(C270="출고",VLOOKUP(D270,상품마스터!B5:J54,6,FALSE()),VLOOKUP(D270,상품마스터!B5:J54,5,FALSE())),0)</f>
        <v>0</v>
      </c>
      <c r="H270" s="22" t="n">
        <f aca="false">IF(OR(F270="",G270=""),0,F270*G270)</f>
        <v>0</v>
      </c>
      <c r="I270" s="12"/>
      <c r="J270" s="20"/>
    </row>
    <row r="271" customFormat="false" ht="15" hidden="false" customHeight="false" outlineLevel="0" collapsed="false">
      <c r="B271" s="23"/>
      <c r="C271" s="4"/>
      <c r="D271" s="3"/>
      <c r="E271" s="17" t="str">
        <f aca="false">IFERROR(VLOOKUP(D271,상품마스터!B5:J54,2,FALSE()),"")</f>
        <v/>
      </c>
      <c r="F271" s="3"/>
      <c r="G271" s="18" t="n">
        <f aca="false">IFERROR(IF(C271="출고",VLOOKUP(D271,상품마스터!B5:J54,6,FALSE()),VLOOKUP(D271,상품마스터!B5:J54,5,FALSE())),0)</f>
        <v>0</v>
      </c>
      <c r="H271" s="19" t="n">
        <f aca="false">IF(OR(F271="",G271=""),0,F271*G271)</f>
        <v>0</v>
      </c>
      <c r="I271" s="7"/>
      <c r="J271" s="17"/>
    </row>
    <row r="272" customFormat="false" ht="15" hidden="false" customHeight="false" outlineLevel="0" collapsed="false">
      <c r="B272" s="24"/>
      <c r="C272" s="9"/>
      <c r="D272" s="8"/>
      <c r="E272" s="20" t="str">
        <f aca="false">IFERROR(VLOOKUP(D272,상품마스터!B5:J54,2,FALSE()),"")</f>
        <v/>
      </c>
      <c r="F272" s="8"/>
      <c r="G272" s="21" t="n">
        <f aca="false">IFERROR(IF(C272="출고",VLOOKUP(D272,상품마스터!B5:J54,6,FALSE()),VLOOKUP(D272,상품마스터!B5:J54,5,FALSE())),0)</f>
        <v>0</v>
      </c>
      <c r="H272" s="22" t="n">
        <f aca="false">IF(OR(F272="",G272=""),0,F272*G272)</f>
        <v>0</v>
      </c>
      <c r="I272" s="12"/>
      <c r="J272" s="20"/>
    </row>
    <row r="273" customFormat="false" ht="15" hidden="false" customHeight="false" outlineLevel="0" collapsed="false">
      <c r="B273" s="23"/>
      <c r="C273" s="4"/>
      <c r="D273" s="3"/>
      <c r="E273" s="17" t="str">
        <f aca="false">IFERROR(VLOOKUP(D273,상품마스터!B5:J54,2,FALSE()),"")</f>
        <v/>
      </c>
      <c r="F273" s="3"/>
      <c r="G273" s="18" t="n">
        <f aca="false">IFERROR(IF(C273="출고",VLOOKUP(D273,상품마스터!B5:J54,6,FALSE()),VLOOKUP(D273,상품마스터!B5:J54,5,FALSE())),0)</f>
        <v>0</v>
      </c>
      <c r="H273" s="19" t="n">
        <f aca="false">IF(OR(F273="",G273=""),0,F273*G273)</f>
        <v>0</v>
      </c>
      <c r="I273" s="7"/>
      <c r="J273" s="17"/>
    </row>
    <row r="274" customFormat="false" ht="15" hidden="false" customHeight="false" outlineLevel="0" collapsed="false">
      <c r="B274" s="24"/>
      <c r="C274" s="9"/>
      <c r="D274" s="8"/>
      <c r="E274" s="20" t="str">
        <f aca="false">IFERROR(VLOOKUP(D274,상품마스터!B5:J54,2,FALSE()),"")</f>
        <v/>
      </c>
      <c r="F274" s="8"/>
      <c r="G274" s="21" t="n">
        <f aca="false">IFERROR(IF(C274="출고",VLOOKUP(D274,상품마스터!B5:J54,6,FALSE()),VLOOKUP(D274,상품마스터!B5:J54,5,FALSE())),0)</f>
        <v>0</v>
      </c>
      <c r="H274" s="22" t="n">
        <f aca="false">IF(OR(F274="",G274=""),0,F274*G274)</f>
        <v>0</v>
      </c>
      <c r="I274" s="12"/>
      <c r="J274" s="20"/>
    </row>
    <row r="275" customFormat="false" ht="15" hidden="false" customHeight="false" outlineLevel="0" collapsed="false">
      <c r="B275" s="23"/>
      <c r="C275" s="4"/>
      <c r="D275" s="3"/>
      <c r="E275" s="17" t="str">
        <f aca="false">IFERROR(VLOOKUP(D275,상품마스터!B5:J54,2,FALSE()),"")</f>
        <v/>
      </c>
      <c r="F275" s="3"/>
      <c r="G275" s="18" t="n">
        <f aca="false">IFERROR(IF(C275="출고",VLOOKUP(D275,상품마스터!B5:J54,6,FALSE()),VLOOKUP(D275,상품마스터!B5:J54,5,FALSE())),0)</f>
        <v>0</v>
      </c>
      <c r="H275" s="19" t="n">
        <f aca="false">IF(OR(F275="",G275=""),0,F275*G275)</f>
        <v>0</v>
      </c>
      <c r="I275" s="7"/>
      <c r="J275" s="17"/>
    </row>
    <row r="276" customFormat="false" ht="15" hidden="false" customHeight="false" outlineLevel="0" collapsed="false">
      <c r="B276" s="24"/>
      <c r="C276" s="9"/>
      <c r="D276" s="8"/>
      <c r="E276" s="20" t="str">
        <f aca="false">IFERROR(VLOOKUP(D276,상품마스터!B5:J54,2,FALSE()),"")</f>
        <v/>
      </c>
      <c r="F276" s="8"/>
      <c r="G276" s="21" t="n">
        <f aca="false">IFERROR(IF(C276="출고",VLOOKUP(D276,상품마스터!B5:J54,6,FALSE()),VLOOKUP(D276,상품마스터!B5:J54,5,FALSE())),0)</f>
        <v>0</v>
      </c>
      <c r="H276" s="22" t="n">
        <f aca="false">IF(OR(F276="",G276=""),0,F276*G276)</f>
        <v>0</v>
      </c>
      <c r="I276" s="12"/>
      <c r="J276" s="20"/>
    </row>
    <row r="277" customFormat="false" ht="15" hidden="false" customHeight="false" outlineLevel="0" collapsed="false">
      <c r="B277" s="23"/>
      <c r="C277" s="4"/>
      <c r="D277" s="3"/>
      <c r="E277" s="17" t="str">
        <f aca="false">IFERROR(VLOOKUP(D277,상품마스터!B5:J54,2,FALSE()),"")</f>
        <v/>
      </c>
      <c r="F277" s="3"/>
      <c r="G277" s="18" t="n">
        <f aca="false">IFERROR(IF(C277="출고",VLOOKUP(D277,상품마스터!B5:J54,6,FALSE()),VLOOKUP(D277,상품마스터!B5:J54,5,FALSE())),0)</f>
        <v>0</v>
      </c>
      <c r="H277" s="19" t="n">
        <f aca="false">IF(OR(F277="",G277=""),0,F277*G277)</f>
        <v>0</v>
      </c>
      <c r="I277" s="7"/>
      <c r="J277" s="17"/>
    </row>
    <row r="278" customFormat="false" ht="15" hidden="false" customHeight="false" outlineLevel="0" collapsed="false">
      <c r="B278" s="24"/>
      <c r="C278" s="9"/>
      <c r="D278" s="8"/>
      <c r="E278" s="20" t="str">
        <f aca="false">IFERROR(VLOOKUP(D278,상품마스터!B5:J54,2,FALSE()),"")</f>
        <v/>
      </c>
      <c r="F278" s="8"/>
      <c r="G278" s="21" t="n">
        <f aca="false">IFERROR(IF(C278="출고",VLOOKUP(D278,상품마스터!B5:J54,6,FALSE()),VLOOKUP(D278,상품마스터!B5:J54,5,FALSE())),0)</f>
        <v>0</v>
      </c>
      <c r="H278" s="22" t="n">
        <f aca="false">IF(OR(F278="",G278=""),0,F278*G278)</f>
        <v>0</v>
      </c>
      <c r="I278" s="12"/>
      <c r="J278" s="20"/>
    </row>
    <row r="279" customFormat="false" ht="15" hidden="false" customHeight="false" outlineLevel="0" collapsed="false">
      <c r="B279" s="23"/>
      <c r="C279" s="4"/>
      <c r="D279" s="3"/>
      <c r="E279" s="17" t="str">
        <f aca="false">IFERROR(VLOOKUP(D279,상품마스터!B5:J54,2,FALSE()),"")</f>
        <v/>
      </c>
      <c r="F279" s="3"/>
      <c r="G279" s="18" t="n">
        <f aca="false">IFERROR(IF(C279="출고",VLOOKUP(D279,상품마스터!B5:J54,6,FALSE()),VLOOKUP(D279,상품마스터!B5:J54,5,FALSE())),0)</f>
        <v>0</v>
      </c>
      <c r="H279" s="19" t="n">
        <f aca="false">IF(OR(F279="",G279=""),0,F279*G279)</f>
        <v>0</v>
      </c>
      <c r="I279" s="7"/>
      <c r="J279" s="17"/>
    </row>
    <row r="280" customFormat="false" ht="15" hidden="false" customHeight="false" outlineLevel="0" collapsed="false">
      <c r="B280" s="24"/>
      <c r="C280" s="9"/>
      <c r="D280" s="8"/>
      <c r="E280" s="20" t="str">
        <f aca="false">IFERROR(VLOOKUP(D280,상품마스터!B5:J54,2,FALSE()),"")</f>
        <v/>
      </c>
      <c r="F280" s="8"/>
      <c r="G280" s="21" t="n">
        <f aca="false">IFERROR(IF(C280="출고",VLOOKUP(D280,상품마스터!B5:J54,6,FALSE()),VLOOKUP(D280,상품마스터!B5:J54,5,FALSE())),0)</f>
        <v>0</v>
      </c>
      <c r="H280" s="22" t="n">
        <f aca="false">IF(OR(F280="",G280=""),0,F280*G280)</f>
        <v>0</v>
      </c>
      <c r="I280" s="12"/>
      <c r="J280" s="20"/>
    </row>
    <row r="281" customFormat="false" ht="15" hidden="false" customHeight="false" outlineLevel="0" collapsed="false">
      <c r="B281" s="23"/>
      <c r="C281" s="4"/>
      <c r="D281" s="3"/>
      <c r="E281" s="17" t="str">
        <f aca="false">IFERROR(VLOOKUP(D281,상품마스터!B5:J54,2,FALSE()),"")</f>
        <v/>
      </c>
      <c r="F281" s="3"/>
      <c r="G281" s="18" t="n">
        <f aca="false">IFERROR(IF(C281="출고",VLOOKUP(D281,상품마스터!B5:J54,6,FALSE()),VLOOKUP(D281,상품마스터!B5:J54,5,FALSE())),0)</f>
        <v>0</v>
      </c>
      <c r="H281" s="19" t="n">
        <f aca="false">IF(OR(F281="",G281=""),0,F281*G281)</f>
        <v>0</v>
      </c>
      <c r="I281" s="7"/>
      <c r="J281" s="17"/>
    </row>
    <row r="282" customFormat="false" ht="15" hidden="false" customHeight="false" outlineLevel="0" collapsed="false">
      <c r="B282" s="24"/>
      <c r="C282" s="9"/>
      <c r="D282" s="8"/>
      <c r="E282" s="20" t="str">
        <f aca="false">IFERROR(VLOOKUP(D282,상품마스터!B5:J54,2,FALSE()),"")</f>
        <v/>
      </c>
      <c r="F282" s="8"/>
      <c r="G282" s="21" t="n">
        <f aca="false">IFERROR(IF(C282="출고",VLOOKUP(D282,상품마스터!B5:J54,6,FALSE()),VLOOKUP(D282,상품마스터!B5:J54,5,FALSE())),0)</f>
        <v>0</v>
      </c>
      <c r="H282" s="22" t="n">
        <f aca="false">IF(OR(F282="",G282=""),0,F282*G282)</f>
        <v>0</v>
      </c>
      <c r="I282" s="12"/>
      <c r="J282" s="20"/>
    </row>
    <row r="283" customFormat="false" ht="15" hidden="false" customHeight="false" outlineLevel="0" collapsed="false">
      <c r="B283" s="23"/>
      <c r="C283" s="4"/>
      <c r="D283" s="3"/>
      <c r="E283" s="17" t="str">
        <f aca="false">IFERROR(VLOOKUP(D283,상품마스터!B5:J54,2,FALSE()),"")</f>
        <v/>
      </c>
      <c r="F283" s="3"/>
      <c r="G283" s="18" t="n">
        <f aca="false">IFERROR(IF(C283="출고",VLOOKUP(D283,상품마스터!B5:J54,6,FALSE()),VLOOKUP(D283,상품마스터!B5:J54,5,FALSE())),0)</f>
        <v>0</v>
      </c>
      <c r="H283" s="19" t="n">
        <f aca="false">IF(OR(F283="",G283=""),0,F283*G283)</f>
        <v>0</v>
      </c>
      <c r="I283" s="7"/>
      <c r="J283" s="17"/>
    </row>
    <row r="284" customFormat="false" ht="15" hidden="false" customHeight="false" outlineLevel="0" collapsed="false">
      <c r="B284" s="24"/>
      <c r="C284" s="9"/>
      <c r="D284" s="8"/>
      <c r="E284" s="20" t="str">
        <f aca="false">IFERROR(VLOOKUP(D284,상품마스터!B5:J54,2,FALSE()),"")</f>
        <v/>
      </c>
      <c r="F284" s="8"/>
      <c r="G284" s="21" t="n">
        <f aca="false">IFERROR(IF(C284="출고",VLOOKUP(D284,상품마스터!B5:J54,6,FALSE()),VLOOKUP(D284,상품마스터!B5:J54,5,FALSE())),0)</f>
        <v>0</v>
      </c>
      <c r="H284" s="22" t="n">
        <f aca="false">IF(OR(F284="",G284=""),0,F284*G284)</f>
        <v>0</v>
      </c>
      <c r="I284" s="12"/>
      <c r="J284" s="20"/>
    </row>
    <row r="285" customFormat="false" ht="15" hidden="false" customHeight="false" outlineLevel="0" collapsed="false">
      <c r="B285" s="23"/>
      <c r="C285" s="4"/>
      <c r="D285" s="3"/>
      <c r="E285" s="17" t="str">
        <f aca="false">IFERROR(VLOOKUP(D285,상품마스터!B5:J54,2,FALSE()),"")</f>
        <v/>
      </c>
      <c r="F285" s="3"/>
      <c r="G285" s="18" t="n">
        <f aca="false">IFERROR(IF(C285="출고",VLOOKUP(D285,상품마스터!B5:J54,6,FALSE()),VLOOKUP(D285,상품마스터!B5:J54,5,FALSE())),0)</f>
        <v>0</v>
      </c>
      <c r="H285" s="19" t="n">
        <f aca="false">IF(OR(F285="",G285=""),0,F285*G285)</f>
        <v>0</v>
      </c>
      <c r="I285" s="7"/>
      <c r="J285" s="17"/>
    </row>
    <row r="286" customFormat="false" ht="15" hidden="false" customHeight="false" outlineLevel="0" collapsed="false">
      <c r="B286" s="24"/>
      <c r="C286" s="9"/>
      <c r="D286" s="8"/>
      <c r="E286" s="20" t="str">
        <f aca="false">IFERROR(VLOOKUP(D286,상품마스터!B5:J54,2,FALSE()),"")</f>
        <v/>
      </c>
      <c r="F286" s="8"/>
      <c r="G286" s="21" t="n">
        <f aca="false">IFERROR(IF(C286="출고",VLOOKUP(D286,상품마스터!B5:J54,6,FALSE()),VLOOKUP(D286,상품마스터!B5:J54,5,FALSE())),0)</f>
        <v>0</v>
      </c>
      <c r="H286" s="22" t="n">
        <f aca="false">IF(OR(F286="",G286=""),0,F286*G286)</f>
        <v>0</v>
      </c>
      <c r="I286" s="12"/>
      <c r="J286" s="20"/>
    </row>
    <row r="287" customFormat="false" ht="15" hidden="false" customHeight="false" outlineLevel="0" collapsed="false">
      <c r="B287" s="23"/>
      <c r="C287" s="4"/>
      <c r="D287" s="3"/>
      <c r="E287" s="17" t="str">
        <f aca="false">IFERROR(VLOOKUP(D287,상품마스터!B5:J54,2,FALSE()),"")</f>
        <v/>
      </c>
      <c r="F287" s="3"/>
      <c r="G287" s="18" t="n">
        <f aca="false">IFERROR(IF(C287="출고",VLOOKUP(D287,상품마스터!B5:J54,6,FALSE()),VLOOKUP(D287,상품마스터!B5:J54,5,FALSE())),0)</f>
        <v>0</v>
      </c>
      <c r="H287" s="19" t="n">
        <f aca="false">IF(OR(F287="",G287=""),0,F287*G287)</f>
        <v>0</v>
      </c>
      <c r="I287" s="7"/>
      <c r="J287" s="17"/>
    </row>
    <row r="288" customFormat="false" ht="15" hidden="false" customHeight="false" outlineLevel="0" collapsed="false">
      <c r="B288" s="24"/>
      <c r="C288" s="9"/>
      <c r="D288" s="8"/>
      <c r="E288" s="20" t="str">
        <f aca="false">IFERROR(VLOOKUP(D288,상품마스터!B5:J54,2,FALSE()),"")</f>
        <v/>
      </c>
      <c r="F288" s="8"/>
      <c r="G288" s="21" t="n">
        <f aca="false">IFERROR(IF(C288="출고",VLOOKUP(D288,상품마스터!B5:J54,6,FALSE()),VLOOKUP(D288,상품마스터!B5:J54,5,FALSE())),0)</f>
        <v>0</v>
      </c>
      <c r="H288" s="22" t="n">
        <f aca="false">IF(OR(F288="",G288=""),0,F288*G288)</f>
        <v>0</v>
      </c>
      <c r="I288" s="12"/>
      <c r="J288" s="20"/>
    </row>
    <row r="289" customFormat="false" ht="15" hidden="false" customHeight="false" outlineLevel="0" collapsed="false">
      <c r="B289" s="23"/>
      <c r="C289" s="4"/>
      <c r="D289" s="3"/>
      <c r="E289" s="17" t="str">
        <f aca="false">IFERROR(VLOOKUP(D289,상품마스터!B5:J54,2,FALSE()),"")</f>
        <v/>
      </c>
      <c r="F289" s="3"/>
      <c r="G289" s="18" t="n">
        <f aca="false">IFERROR(IF(C289="출고",VLOOKUP(D289,상품마스터!B5:J54,6,FALSE()),VLOOKUP(D289,상품마스터!B5:J54,5,FALSE())),0)</f>
        <v>0</v>
      </c>
      <c r="H289" s="19" t="n">
        <f aca="false">IF(OR(F289="",G289=""),0,F289*G289)</f>
        <v>0</v>
      </c>
      <c r="I289" s="7"/>
      <c r="J289" s="17"/>
    </row>
    <row r="290" customFormat="false" ht="15" hidden="false" customHeight="false" outlineLevel="0" collapsed="false">
      <c r="B290" s="24"/>
      <c r="C290" s="9"/>
      <c r="D290" s="8"/>
      <c r="E290" s="20" t="str">
        <f aca="false">IFERROR(VLOOKUP(D290,상품마스터!B5:J54,2,FALSE()),"")</f>
        <v/>
      </c>
      <c r="F290" s="8"/>
      <c r="G290" s="21" t="n">
        <f aca="false">IFERROR(IF(C290="출고",VLOOKUP(D290,상품마스터!B5:J54,6,FALSE()),VLOOKUP(D290,상품마스터!B5:J54,5,FALSE())),0)</f>
        <v>0</v>
      </c>
      <c r="H290" s="22" t="n">
        <f aca="false">IF(OR(F290="",G290=""),0,F290*G290)</f>
        <v>0</v>
      </c>
      <c r="I290" s="12"/>
      <c r="J290" s="20"/>
    </row>
    <row r="291" customFormat="false" ht="15" hidden="false" customHeight="false" outlineLevel="0" collapsed="false">
      <c r="B291" s="23"/>
      <c r="C291" s="4"/>
      <c r="D291" s="3"/>
      <c r="E291" s="17" t="str">
        <f aca="false">IFERROR(VLOOKUP(D291,상품마스터!B5:J54,2,FALSE()),"")</f>
        <v/>
      </c>
      <c r="F291" s="3"/>
      <c r="G291" s="18" t="n">
        <f aca="false">IFERROR(IF(C291="출고",VLOOKUP(D291,상품마스터!B5:J54,6,FALSE()),VLOOKUP(D291,상품마스터!B5:J54,5,FALSE())),0)</f>
        <v>0</v>
      </c>
      <c r="H291" s="19" t="n">
        <f aca="false">IF(OR(F291="",G291=""),0,F291*G291)</f>
        <v>0</v>
      </c>
      <c r="I291" s="7"/>
      <c r="J291" s="17"/>
    </row>
    <row r="292" customFormat="false" ht="15" hidden="false" customHeight="false" outlineLevel="0" collapsed="false">
      <c r="B292" s="24"/>
      <c r="C292" s="9"/>
      <c r="D292" s="8"/>
      <c r="E292" s="20" t="str">
        <f aca="false">IFERROR(VLOOKUP(D292,상품마스터!B5:J54,2,FALSE()),"")</f>
        <v/>
      </c>
      <c r="F292" s="8"/>
      <c r="G292" s="21" t="n">
        <f aca="false">IFERROR(IF(C292="출고",VLOOKUP(D292,상품마스터!B5:J54,6,FALSE()),VLOOKUP(D292,상품마스터!B5:J54,5,FALSE())),0)</f>
        <v>0</v>
      </c>
      <c r="H292" s="22" t="n">
        <f aca="false">IF(OR(F292="",G292=""),0,F292*G292)</f>
        <v>0</v>
      </c>
      <c r="I292" s="12"/>
      <c r="J292" s="20"/>
    </row>
    <row r="293" customFormat="false" ht="15" hidden="false" customHeight="false" outlineLevel="0" collapsed="false">
      <c r="B293" s="23"/>
      <c r="C293" s="4"/>
      <c r="D293" s="3"/>
      <c r="E293" s="17" t="str">
        <f aca="false">IFERROR(VLOOKUP(D293,상품마스터!B5:J54,2,FALSE()),"")</f>
        <v/>
      </c>
      <c r="F293" s="3"/>
      <c r="G293" s="18" t="n">
        <f aca="false">IFERROR(IF(C293="출고",VLOOKUP(D293,상품마스터!B5:J54,6,FALSE()),VLOOKUP(D293,상품마스터!B5:J54,5,FALSE())),0)</f>
        <v>0</v>
      </c>
      <c r="H293" s="19" t="n">
        <f aca="false">IF(OR(F293="",G293=""),0,F293*G293)</f>
        <v>0</v>
      </c>
      <c r="I293" s="7"/>
      <c r="J293" s="17"/>
    </row>
    <row r="294" customFormat="false" ht="15" hidden="false" customHeight="false" outlineLevel="0" collapsed="false">
      <c r="B294" s="24"/>
      <c r="C294" s="9"/>
      <c r="D294" s="8"/>
      <c r="E294" s="20" t="str">
        <f aca="false">IFERROR(VLOOKUP(D294,상품마스터!B5:J54,2,FALSE()),"")</f>
        <v/>
      </c>
      <c r="F294" s="8"/>
      <c r="G294" s="21" t="n">
        <f aca="false">IFERROR(IF(C294="출고",VLOOKUP(D294,상품마스터!B5:J54,6,FALSE()),VLOOKUP(D294,상품마스터!B5:J54,5,FALSE())),0)</f>
        <v>0</v>
      </c>
      <c r="H294" s="22" t="n">
        <f aca="false">IF(OR(F294="",G294=""),0,F294*G294)</f>
        <v>0</v>
      </c>
      <c r="I294" s="12"/>
      <c r="J294" s="20"/>
    </row>
    <row r="295" customFormat="false" ht="15" hidden="false" customHeight="false" outlineLevel="0" collapsed="false">
      <c r="B295" s="23"/>
      <c r="C295" s="4"/>
      <c r="D295" s="3"/>
      <c r="E295" s="17" t="str">
        <f aca="false">IFERROR(VLOOKUP(D295,상품마스터!B5:J54,2,FALSE()),"")</f>
        <v/>
      </c>
      <c r="F295" s="3"/>
      <c r="G295" s="18" t="n">
        <f aca="false">IFERROR(IF(C295="출고",VLOOKUP(D295,상품마스터!B5:J54,6,FALSE()),VLOOKUP(D295,상품마스터!B5:J54,5,FALSE())),0)</f>
        <v>0</v>
      </c>
      <c r="H295" s="19" t="n">
        <f aca="false">IF(OR(F295="",G295=""),0,F295*G295)</f>
        <v>0</v>
      </c>
      <c r="I295" s="7"/>
      <c r="J295" s="17"/>
    </row>
    <row r="296" customFormat="false" ht="15" hidden="false" customHeight="false" outlineLevel="0" collapsed="false">
      <c r="B296" s="24"/>
      <c r="C296" s="9"/>
      <c r="D296" s="8"/>
      <c r="E296" s="20" t="str">
        <f aca="false">IFERROR(VLOOKUP(D296,상품마스터!B5:J54,2,FALSE()),"")</f>
        <v/>
      </c>
      <c r="F296" s="8"/>
      <c r="G296" s="21" t="n">
        <f aca="false">IFERROR(IF(C296="출고",VLOOKUP(D296,상품마스터!B5:J54,6,FALSE()),VLOOKUP(D296,상품마스터!B5:J54,5,FALSE())),0)</f>
        <v>0</v>
      </c>
      <c r="H296" s="22" t="n">
        <f aca="false">IF(OR(F296="",G296=""),0,F296*G296)</f>
        <v>0</v>
      </c>
      <c r="I296" s="12"/>
      <c r="J296" s="20"/>
    </row>
    <row r="297" customFormat="false" ht="15" hidden="false" customHeight="false" outlineLevel="0" collapsed="false">
      <c r="B297" s="23"/>
      <c r="C297" s="4"/>
      <c r="D297" s="3"/>
      <c r="E297" s="17" t="str">
        <f aca="false">IFERROR(VLOOKUP(D297,상품마스터!B5:J54,2,FALSE()),"")</f>
        <v/>
      </c>
      <c r="F297" s="3"/>
      <c r="G297" s="18" t="n">
        <f aca="false">IFERROR(IF(C297="출고",VLOOKUP(D297,상품마스터!B5:J54,6,FALSE()),VLOOKUP(D297,상품마스터!B5:J54,5,FALSE())),0)</f>
        <v>0</v>
      </c>
      <c r="H297" s="19" t="n">
        <f aca="false">IF(OR(F297="",G297=""),0,F297*G297)</f>
        <v>0</v>
      </c>
      <c r="I297" s="7"/>
      <c r="J297" s="17"/>
    </row>
    <row r="298" customFormat="false" ht="15" hidden="false" customHeight="false" outlineLevel="0" collapsed="false">
      <c r="B298" s="24"/>
      <c r="C298" s="9"/>
      <c r="D298" s="8"/>
      <c r="E298" s="20" t="str">
        <f aca="false">IFERROR(VLOOKUP(D298,상품마스터!B5:J54,2,FALSE()),"")</f>
        <v/>
      </c>
      <c r="F298" s="8"/>
      <c r="G298" s="21" t="n">
        <f aca="false">IFERROR(IF(C298="출고",VLOOKUP(D298,상품마스터!B5:J54,6,FALSE()),VLOOKUP(D298,상품마스터!B5:J54,5,FALSE())),0)</f>
        <v>0</v>
      </c>
      <c r="H298" s="22" t="n">
        <f aca="false">IF(OR(F298="",G298=""),0,F298*G298)</f>
        <v>0</v>
      </c>
      <c r="I298" s="12"/>
      <c r="J298" s="20"/>
    </row>
    <row r="299" customFormat="false" ht="15" hidden="false" customHeight="false" outlineLevel="0" collapsed="false">
      <c r="B299" s="23"/>
      <c r="C299" s="4"/>
      <c r="D299" s="3"/>
      <c r="E299" s="17" t="str">
        <f aca="false">IFERROR(VLOOKUP(D299,상품마스터!B5:J54,2,FALSE()),"")</f>
        <v/>
      </c>
      <c r="F299" s="3"/>
      <c r="G299" s="18" t="n">
        <f aca="false">IFERROR(IF(C299="출고",VLOOKUP(D299,상품마스터!B5:J54,6,FALSE()),VLOOKUP(D299,상품마스터!B5:J54,5,FALSE())),0)</f>
        <v>0</v>
      </c>
      <c r="H299" s="19" t="n">
        <f aca="false">IF(OR(F299="",G299=""),0,F299*G299)</f>
        <v>0</v>
      </c>
      <c r="I299" s="7"/>
      <c r="J299" s="17"/>
    </row>
    <row r="300" customFormat="false" ht="15" hidden="false" customHeight="false" outlineLevel="0" collapsed="false">
      <c r="B300" s="24"/>
      <c r="C300" s="9"/>
      <c r="D300" s="8"/>
      <c r="E300" s="20" t="str">
        <f aca="false">IFERROR(VLOOKUP(D300,상품마스터!B5:J54,2,FALSE()),"")</f>
        <v/>
      </c>
      <c r="F300" s="8"/>
      <c r="G300" s="21" t="n">
        <f aca="false">IFERROR(IF(C300="출고",VLOOKUP(D300,상품마스터!B5:J54,6,FALSE()),VLOOKUP(D300,상품마스터!B5:J54,5,FALSE())),0)</f>
        <v>0</v>
      </c>
      <c r="H300" s="22" t="n">
        <f aca="false">IF(OR(F300="",G300=""),0,F300*G300)</f>
        <v>0</v>
      </c>
      <c r="I300" s="12"/>
      <c r="J300" s="20"/>
    </row>
    <row r="301" customFormat="false" ht="15" hidden="false" customHeight="false" outlineLevel="0" collapsed="false">
      <c r="B301" s="23"/>
      <c r="C301" s="4"/>
      <c r="D301" s="3"/>
      <c r="E301" s="17" t="str">
        <f aca="false">IFERROR(VLOOKUP(D301,상품마스터!B5:J54,2,FALSE()),"")</f>
        <v/>
      </c>
      <c r="F301" s="3"/>
      <c r="G301" s="18" t="n">
        <f aca="false">IFERROR(IF(C301="출고",VLOOKUP(D301,상품마스터!B5:J54,6,FALSE()),VLOOKUP(D301,상품마스터!B5:J54,5,FALSE())),0)</f>
        <v>0</v>
      </c>
      <c r="H301" s="19" t="n">
        <f aca="false">IF(OR(F301="",G301=""),0,F301*G301)</f>
        <v>0</v>
      </c>
      <c r="I301" s="7"/>
      <c r="J301" s="17"/>
    </row>
    <row r="302" customFormat="false" ht="15" hidden="false" customHeight="false" outlineLevel="0" collapsed="false">
      <c r="B302" s="24"/>
      <c r="C302" s="9"/>
      <c r="D302" s="8"/>
      <c r="E302" s="20" t="str">
        <f aca="false">IFERROR(VLOOKUP(D302,상품마스터!B5:J54,2,FALSE()),"")</f>
        <v/>
      </c>
      <c r="F302" s="8"/>
      <c r="G302" s="21" t="n">
        <f aca="false">IFERROR(IF(C302="출고",VLOOKUP(D302,상품마스터!B5:J54,6,FALSE()),VLOOKUP(D302,상품마스터!B5:J54,5,FALSE())),0)</f>
        <v>0</v>
      </c>
      <c r="H302" s="22" t="n">
        <f aca="false">IF(OR(F302="",G302=""),0,F302*G302)</f>
        <v>0</v>
      </c>
      <c r="I302" s="12"/>
      <c r="J302" s="20"/>
    </row>
    <row r="303" customFormat="false" ht="15" hidden="false" customHeight="false" outlineLevel="0" collapsed="false">
      <c r="B303" s="23"/>
      <c r="C303" s="4"/>
      <c r="D303" s="3"/>
      <c r="E303" s="17" t="str">
        <f aca="false">IFERROR(VLOOKUP(D303,상품마스터!B5:J54,2,FALSE()),"")</f>
        <v/>
      </c>
      <c r="F303" s="3"/>
      <c r="G303" s="18" t="n">
        <f aca="false">IFERROR(IF(C303="출고",VLOOKUP(D303,상품마스터!B5:J54,6,FALSE()),VLOOKUP(D303,상품마스터!B5:J54,5,FALSE())),0)</f>
        <v>0</v>
      </c>
      <c r="H303" s="19" t="n">
        <f aca="false">IF(OR(F303="",G303=""),0,F303*G303)</f>
        <v>0</v>
      </c>
      <c r="I303" s="7"/>
      <c r="J303" s="17"/>
    </row>
    <row r="304" customFormat="false" ht="15" hidden="false" customHeight="false" outlineLevel="0" collapsed="false">
      <c r="B304" s="24"/>
      <c r="C304" s="9"/>
      <c r="D304" s="8"/>
      <c r="E304" s="20" t="str">
        <f aca="false">IFERROR(VLOOKUP(D304,상품마스터!B5:J54,2,FALSE()),"")</f>
        <v/>
      </c>
      <c r="F304" s="8"/>
      <c r="G304" s="21" t="n">
        <f aca="false">IFERROR(IF(C304="출고",VLOOKUP(D304,상품마스터!B5:J54,6,FALSE()),VLOOKUP(D304,상품마스터!B5:J54,5,FALSE())),0)</f>
        <v>0</v>
      </c>
      <c r="H304" s="22" t="n">
        <f aca="false">IF(OR(F304="",G304=""),0,F304*G304)</f>
        <v>0</v>
      </c>
      <c r="I304" s="12"/>
      <c r="J304" s="20"/>
    </row>
    <row r="305" customFormat="false" ht="15" hidden="false" customHeight="false" outlineLevel="0" collapsed="false">
      <c r="B305" s="23"/>
      <c r="C305" s="4"/>
      <c r="D305" s="3"/>
      <c r="E305" s="17" t="str">
        <f aca="false">IFERROR(VLOOKUP(D305,상품마스터!B5:J54,2,FALSE()),"")</f>
        <v/>
      </c>
      <c r="F305" s="3"/>
      <c r="G305" s="18" t="n">
        <f aca="false">IFERROR(IF(C305="출고",VLOOKUP(D305,상품마스터!B5:J54,6,FALSE()),VLOOKUP(D305,상품마스터!B5:J54,5,FALSE())),0)</f>
        <v>0</v>
      </c>
      <c r="H305" s="19" t="n">
        <f aca="false">IF(OR(F305="",G305=""),0,F305*G305)</f>
        <v>0</v>
      </c>
      <c r="I305" s="7"/>
      <c r="J305" s="17"/>
    </row>
    <row r="306" customFormat="false" ht="15" hidden="false" customHeight="false" outlineLevel="0" collapsed="false">
      <c r="B306" s="24"/>
      <c r="C306" s="9"/>
      <c r="D306" s="8"/>
      <c r="E306" s="20" t="str">
        <f aca="false">IFERROR(VLOOKUP(D306,상품마스터!B5:J54,2,FALSE()),"")</f>
        <v/>
      </c>
      <c r="F306" s="8"/>
      <c r="G306" s="21" t="n">
        <f aca="false">IFERROR(IF(C306="출고",VLOOKUP(D306,상품마스터!B5:J54,6,FALSE()),VLOOKUP(D306,상품마스터!B5:J54,5,FALSE())),0)</f>
        <v>0</v>
      </c>
      <c r="H306" s="22" t="n">
        <f aca="false">IF(OR(F306="",G306=""),0,F306*G306)</f>
        <v>0</v>
      </c>
      <c r="I306" s="12"/>
      <c r="J306" s="20"/>
    </row>
    <row r="307" customFormat="false" ht="15" hidden="false" customHeight="false" outlineLevel="0" collapsed="false">
      <c r="B307" s="23"/>
      <c r="C307" s="4"/>
      <c r="D307" s="3"/>
      <c r="E307" s="17" t="str">
        <f aca="false">IFERROR(VLOOKUP(D307,상품마스터!B5:J54,2,FALSE()),"")</f>
        <v/>
      </c>
      <c r="F307" s="3"/>
      <c r="G307" s="18" t="n">
        <f aca="false">IFERROR(IF(C307="출고",VLOOKUP(D307,상품마스터!B5:J54,6,FALSE()),VLOOKUP(D307,상품마스터!B5:J54,5,FALSE())),0)</f>
        <v>0</v>
      </c>
      <c r="H307" s="19" t="n">
        <f aca="false">IF(OR(F307="",G307=""),0,F307*G307)</f>
        <v>0</v>
      </c>
      <c r="I307" s="7"/>
      <c r="J307" s="17"/>
    </row>
    <row r="308" customFormat="false" ht="15" hidden="false" customHeight="false" outlineLevel="0" collapsed="false">
      <c r="B308" s="24"/>
      <c r="C308" s="9"/>
      <c r="D308" s="8"/>
      <c r="E308" s="20" t="str">
        <f aca="false">IFERROR(VLOOKUP(D308,상품마스터!B5:J54,2,FALSE()),"")</f>
        <v/>
      </c>
      <c r="F308" s="8"/>
      <c r="G308" s="21" t="n">
        <f aca="false">IFERROR(IF(C308="출고",VLOOKUP(D308,상품마스터!B5:J54,6,FALSE()),VLOOKUP(D308,상품마스터!B5:J54,5,FALSE())),0)</f>
        <v>0</v>
      </c>
      <c r="H308" s="22" t="n">
        <f aca="false">IF(OR(F308="",G308=""),0,F308*G308)</f>
        <v>0</v>
      </c>
      <c r="I308" s="12"/>
      <c r="J308" s="20"/>
    </row>
    <row r="309" customFormat="false" ht="15" hidden="false" customHeight="false" outlineLevel="0" collapsed="false">
      <c r="B309" s="23"/>
      <c r="C309" s="4"/>
      <c r="D309" s="3"/>
      <c r="E309" s="17" t="str">
        <f aca="false">IFERROR(VLOOKUP(D309,상품마스터!B5:J54,2,FALSE()),"")</f>
        <v/>
      </c>
      <c r="F309" s="3"/>
      <c r="G309" s="18" t="n">
        <f aca="false">IFERROR(IF(C309="출고",VLOOKUP(D309,상품마스터!B5:J54,6,FALSE()),VLOOKUP(D309,상품마스터!B5:J54,5,FALSE())),0)</f>
        <v>0</v>
      </c>
      <c r="H309" s="19" t="n">
        <f aca="false">IF(OR(F309="",G309=""),0,F309*G309)</f>
        <v>0</v>
      </c>
      <c r="I309" s="7"/>
      <c r="J309" s="17"/>
    </row>
    <row r="310" customFormat="false" ht="15" hidden="false" customHeight="false" outlineLevel="0" collapsed="false">
      <c r="B310" s="24"/>
      <c r="C310" s="9"/>
      <c r="D310" s="8"/>
      <c r="E310" s="20" t="str">
        <f aca="false">IFERROR(VLOOKUP(D310,상품마스터!B5:J54,2,FALSE()),"")</f>
        <v/>
      </c>
      <c r="F310" s="8"/>
      <c r="G310" s="21" t="n">
        <f aca="false">IFERROR(IF(C310="출고",VLOOKUP(D310,상품마스터!B5:J54,6,FALSE()),VLOOKUP(D310,상품마스터!B5:J54,5,FALSE())),0)</f>
        <v>0</v>
      </c>
      <c r="H310" s="22" t="n">
        <f aca="false">IF(OR(F310="",G310=""),0,F310*G310)</f>
        <v>0</v>
      </c>
      <c r="I310" s="12"/>
      <c r="J310" s="20"/>
    </row>
    <row r="311" customFormat="false" ht="15" hidden="false" customHeight="false" outlineLevel="0" collapsed="false">
      <c r="B311" s="23"/>
      <c r="C311" s="4"/>
      <c r="D311" s="3"/>
      <c r="E311" s="17" t="str">
        <f aca="false">IFERROR(VLOOKUP(D311,상품마스터!B5:J54,2,FALSE()),"")</f>
        <v/>
      </c>
      <c r="F311" s="3"/>
      <c r="G311" s="18" t="n">
        <f aca="false">IFERROR(IF(C311="출고",VLOOKUP(D311,상품마스터!B5:J54,6,FALSE()),VLOOKUP(D311,상품마스터!B5:J54,5,FALSE())),0)</f>
        <v>0</v>
      </c>
      <c r="H311" s="19" t="n">
        <f aca="false">IF(OR(F311="",G311=""),0,F311*G311)</f>
        <v>0</v>
      </c>
      <c r="I311" s="7"/>
      <c r="J311" s="17"/>
    </row>
    <row r="312" customFormat="false" ht="15" hidden="false" customHeight="false" outlineLevel="0" collapsed="false">
      <c r="B312" s="24"/>
      <c r="C312" s="9"/>
      <c r="D312" s="8"/>
      <c r="E312" s="20" t="str">
        <f aca="false">IFERROR(VLOOKUP(D312,상품마스터!B5:J54,2,FALSE()),"")</f>
        <v/>
      </c>
      <c r="F312" s="8"/>
      <c r="G312" s="21" t="n">
        <f aca="false">IFERROR(IF(C312="출고",VLOOKUP(D312,상품마스터!B5:J54,6,FALSE()),VLOOKUP(D312,상품마스터!B5:J54,5,FALSE())),0)</f>
        <v>0</v>
      </c>
      <c r="H312" s="22" t="n">
        <f aca="false">IF(OR(F312="",G312=""),0,F312*G312)</f>
        <v>0</v>
      </c>
      <c r="I312" s="12"/>
      <c r="J312" s="20"/>
    </row>
    <row r="313" customFormat="false" ht="15" hidden="false" customHeight="false" outlineLevel="0" collapsed="false">
      <c r="B313" s="23"/>
      <c r="C313" s="4"/>
      <c r="D313" s="3"/>
      <c r="E313" s="17" t="str">
        <f aca="false">IFERROR(VLOOKUP(D313,상품마스터!B5:J54,2,FALSE()),"")</f>
        <v/>
      </c>
      <c r="F313" s="3"/>
      <c r="G313" s="18" t="n">
        <f aca="false">IFERROR(IF(C313="출고",VLOOKUP(D313,상품마스터!B5:J54,6,FALSE()),VLOOKUP(D313,상품마스터!B5:J54,5,FALSE())),0)</f>
        <v>0</v>
      </c>
      <c r="H313" s="19" t="n">
        <f aca="false">IF(OR(F313="",G313=""),0,F313*G313)</f>
        <v>0</v>
      </c>
      <c r="I313" s="7"/>
      <c r="J313" s="17"/>
    </row>
    <row r="314" customFormat="false" ht="15" hidden="false" customHeight="false" outlineLevel="0" collapsed="false">
      <c r="B314" s="24"/>
      <c r="C314" s="9"/>
      <c r="D314" s="8"/>
      <c r="E314" s="20" t="str">
        <f aca="false">IFERROR(VLOOKUP(D314,상품마스터!B5:J54,2,FALSE()),"")</f>
        <v/>
      </c>
      <c r="F314" s="8"/>
      <c r="G314" s="21" t="n">
        <f aca="false">IFERROR(IF(C314="출고",VLOOKUP(D314,상품마스터!B5:J54,6,FALSE()),VLOOKUP(D314,상품마스터!B5:J54,5,FALSE())),0)</f>
        <v>0</v>
      </c>
      <c r="H314" s="22" t="n">
        <f aca="false">IF(OR(F314="",G314=""),0,F314*G314)</f>
        <v>0</v>
      </c>
      <c r="I314" s="12"/>
      <c r="J314" s="20"/>
    </row>
    <row r="315" customFormat="false" ht="15" hidden="false" customHeight="false" outlineLevel="0" collapsed="false">
      <c r="B315" s="23"/>
      <c r="C315" s="4"/>
      <c r="D315" s="3"/>
      <c r="E315" s="17" t="str">
        <f aca="false">IFERROR(VLOOKUP(D315,상품마스터!B5:J54,2,FALSE()),"")</f>
        <v/>
      </c>
      <c r="F315" s="3"/>
      <c r="G315" s="18" t="n">
        <f aca="false">IFERROR(IF(C315="출고",VLOOKUP(D315,상품마스터!B5:J54,6,FALSE()),VLOOKUP(D315,상품마스터!B5:J54,5,FALSE())),0)</f>
        <v>0</v>
      </c>
      <c r="H315" s="19" t="n">
        <f aca="false">IF(OR(F315="",G315=""),0,F315*G315)</f>
        <v>0</v>
      </c>
      <c r="I315" s="7"/>
      <c r="J315" s="17"/>
    </row>
    <row r="316" customFormat="false" ht="15" hidden="false" customHeight="false" outlineLevel="0" collapsed="false">
      <c r="B316" s="24"/>
      <c r="C316" s="9"/>
      <c r="D316" s="8"/>
      <c r="E316" s="20" t="str">
        <f aca="false">IFERROR(VLOOKUP(D316,상품마스터!B5:J54,2,FALSE()),"")</f>
        <v/>
      </c>
      <c r="F316" s="8"/>
      <c r="G316" s="21" t="n">
        <f aca="false">IFERROR(IF(C316="출고",VLOOKUP(D316,상품마스터!B5:J54,6,FALSE()),VLOOKUP(D316,상품마스터!B5:J54,5,FALSE())),0)</f>
        <v>0</v>
      </c>
      <c r="H316" s="22" t="n">
        <f aca="false">IF(OR(F316="",G316=""),0,F316*G316)</f>
        <v>0</v>
      </c>
      <c r="I316" s="12"/>
      <c r="J316" s="20"/>
    </row>
    <row r="317" customFormat="false" ht="15" hidden="false" customHeight="false" outlineLevel="0" collapsed="false">
      <c r="B317" s="23"/>
      <c r="C317" s="4"/>
      <c r="D317" s="3"/>
      <c r="E317" s="17" t="str">
        <f aca="false">IFERROR(VLOOKUP(D317,상품마스터!B5:J54,2,FALSE()),"")</f>
        <v/>
      </c>
      <c r="F317" s="3"/>
      <c r="G317" s="18" t="n">
        <f aca="false">IFERROR(IF(C317="출고",VLOOKUP(D317,상품마스터!B5:J54,6,FALSE()),VLOOKUP(D317,상품마스터!B5:J54,5,FALSE())),0)</f>
        <v>0</v>
      </c>
      <c r="H317" s="19" t="n">
        <f aca="false">IF(OR(F317="",G317=""),0,F317*G317)</f>
        <v>0</v>
      </c>
      <c r="I317" s="7"/>
      <c r="J317" s="17"/>
    </row>
    <row r="318" customFormat="false" ht="15" hidden="false" customHeight="false" outlineLevel="0" collapsed="false">
      <c r="B318" s="24"/>
      <c r="C318" s="9"/>
      <c r="D318" s="8"/>
      <c r="E318" s="20" t="str">
        <f aca="false">IFERROR(VLOOKUP(D318,상품마스터!B5:J54,2,FALSE()),"")</f>
        <v/>
      </c>
      <c r="F318" s="8"/>
      <c r="G318" s="21" t="n">
        <f aca="false">IFERROR(IF(C318="출고",VLOOKUP(D318,상품마스터!B5:J54,6,FALSE()),VLOOKUP(D318,상품마스터!B5:J54,5,FALSE())),0)</f>
        <v>0</v>
      </c>
      <c r="H318" s="22" t="n">
        <f aca="false">IF(OR(F318="",G318=""),0,F318*G318)</f>
        <v>0</v>
      </c>
      <c r="I318" s="12"/>
      <c r="J318" s="20"/>
    </row>
    <row r="319" customFormat="false" ht="15" hidden="false" customHeight="false" outlineLevel="0" collapsed="false">
      <c r="B319" s="23"/>
      <c r="C319" s="4"/>
      <c r="D319" s="3"/>
      <c r="E319" s="17" t="str">
        <f aca="false">IFERROR(VLOOKUP(D319,상품마스터!B5:J54,2,FALSE()),"")</f>
        <v/>
      </c>
      <c r="F319" s="3"/>
      <c r="G319" s="18" t="n">
        <f aca="false">IFERROR(IF(C319="출고",VLOOKUP(D319,상품마스터!B5:J54,6,FALSE()),VLOOKUP(D319,상품마스터!B5:J54,5,FALSE())),0)</f>
        <v>0</v>
      </c>
      <c r="H319" s="19" t="n">
        <f aca="false">IF(OR(F319="",G319=""),0,F319*G319)</f>
        <v>0</v>
      </c>
      <c r="I319" s="7"/>
      <c r="J319" s="17"/>
    </row>
    <row r="320" customFormat="false" ht="15" hidden="false" customHeight="false" outlineLevel="0" collapsed="false">
      <c r="B320" s="24"/>
      <c r="C320" s="9"/>
      <c r="D320" s="8"/>
      <c r="E320" s="20" t="str">
        <f aca="false">IFERROR(VLOOKUP(D320,상품마스터!B5:J54,2,FALSE()),"")</f>
        <v/>
      </c>
      <c r="F320" s="8"/>
      <c r="G320" s="21" t="n">
        <f aca="false">IFERROR(IF(C320="출고",VLOOKUP(D320,상품마스터!B5:J54,6,FALSE()),VLOOKUP(D320,상품마스터!B5:J54,5,FALSE())),0)</f>
        <v>0</v>
      </c>
      <c r="H320" s="22" t="n">
        <f aca="false">IF(OR(F320="",G320=""),0,F320*G320)</f>
        <v>0</v>
      </c>
      <c r="I320" s="12"/>
      <c r="J320" s="20"/>
    </row>
    <row r="321" customFormat="false" ht="15" hidden="false" customHeight="false" outlineLevel="0" collapsed="false">
      <c r="B321" s="23"/>
      <c r="C321" s="4"/>
      <c r="D321" s="3"/>
      <c r="E321" s="17" t="str">
        <f aca="false">IFERROR(VLOOKUP(D321,상품마스터!B5:J54,2,FALSE()),"")</f>
        <v/>
      </c>
      <c r="F321" s="3"/>
      <c r="G321" s="18" t="n">
        <f aca="false">IFERROR(IF(C321="출고",VLOOKUP(D321,상품마스터!B5:J54,6,FALSE()),VLOOKUP(D321,상품마스터!B5:J54,5,FALSE())),0)</f>
        <v>0</v>
      </c>
      <c r="H321" s="19" t="n">
        <f aca="false">IF(OR(F321="",G321=""),0,F321*G321)</f>
        <v>0</v>
      </c>
      <c r="I321" s="7"/>
      <c r="J321" s="17"/>
    </row>
    <row r="322" customFormat="false" ht="15" hidden="false" customHeight="false" outlineLevel="0" collapsed="false">
      <c r="B322" s="24"/>
      <c r="C322" s="9"/>
      <c r="D322" s="8"/>
      <c r="E322" s="20" t="str">
        <f aca="false">IFERROR(VLOOKUP(D322,상품마스터!B5:J54,2,FALSE()),"")</f>
        <v/>
      </c>
      <c r="F322" s="8"/>
      <c r="G322" s="21" t="n">
        <f aca="false">IFERROR(IF(C322="출고",VLOOKUP(D322,상품마스터!B5:J54,6,FALSE()),VLOOKUP(D322,상품마스터!B5:J54,5,FALSE())),0)</f>
        <v>0</v>
      </c>
      <c r="H322" s="22" t="n">
        <f aca="false">IF(OR(F322="",G322=""),0,F322*G322)</f>
        <v>0</v>
      </c>
      <c r="I322" s="12"/>
      <c r="J322" s="20"/>
    </row>
    <row r="323" customFormat="false" ht="15" hidden="false" customHeight="false" outlineLevel="0" collapsed="false">
      <c r="B323" s="23"/>
      <c r="C323" s="4"/>
      <c r="D323" s="3"/>
      <c r="E323" s="17" t="str">
        <f aca="false">IFERROR(VLOOKUP(D323,상품마스터!B5:J54,2,FALSE()),"")</f>
        <v/>
      </c>
      <c r="F323" s="3"/>
      <c r="G323" s="18" t="n">
        <f aca="false">IFERROR(IF(C323="출고",VLOOKUP(D323,상품마스터!B5:J54,6,FALSE()),VLOOKUP(D323,상품마스터!B5:J54,5,FALSE())),0)</f>
        <v>0</v>
      </c>
      <c r="H323" s="19" t="n">
        <f aca="false">IF(OR(F323="",G323=""),0,F323*G323)</f>
        <v>0</v>
      </c>
      <c r="I323" s="7"/>
      <c r="J323" s="17"/>
    </row>
    <row r="324" customFormat="false" ht="15" hidden="false" customHeight="false" outlineLevel="0" collapsed="false">
      <c r="B324" s="24"/>
      <c r="C324" s="9"/>
      <c r="D324" s="8"/>
      <c r="E324" s="20" t="str">
        <f aca="false">IFERROR(VLOOKUP(D324,상품마스터!B5:J54,2,FALSE()),"")</f>
        <v/>
      </c>
      <c r="F324" s="8"/>
      <c r="G324" s="21" t="n">
        <f aca="false">IFERROR(IF(C324="출고",VLOOKUP(D324,상품마스터!B5:J54,6,FALSE()),VLOOKUP(D324,상품마스터!B5:J54,5,FALSE())),0)</f>
        <v>0</v>
      </c>
      <c r="H324" s="22" t="n">
        <f aca="false">IF(OR(F324="",G324=""),0,F324*G324)</f>
        <v>0</v>
      </c>
      <c r="I324" s="12"/>
      <c r="J324" s="20"/>
    </row>
    <row r="325" customFormat="false" ht="15" hidden="false" customHeight="false" outlineLevel="0" collapsed="false">
      <c r="B325" s="23"/>
      <c r="C325" s="4"/>
      <c r="D325" s="3"/>
      <c r="E325" s="17" t="str">
        <f aca="false">IFERROR(VLOOKUP(D325,상품마스터!B5:J54,2,FALSE()),"")</f>
        <v/>
      </c>
      <c r="F325" s="3"/>
      <c r="G325" s="18" t="n">
        <f aca="false">IFERROR(IF(C325="출고",VLOOKUP(D325,상품마스터!B5:J54,6,FALSE()),VLOOKUP(D325,상품마스터!B5:J54,5,FALSE())),0)</f>
        <v>0</v>
      </c>
      <c r="H325" s="19" t="n">
        <f aca="false">IF(OR(F325="",G325=""),0,F325*G325)</f>
        <v>0</v>
      </c>
      <c r="I325" s="7"/>
      <c r="J325" s="17"/>
    </row>
    <row r="326" customFormat="false" ht="15" hidden="false" customHeight="false" outlineLevel="0" collapsed="false">
      <c r="B326" s="24"/>
      <c r="C326" s="9"/>
      <c r="D326" s="8"/>
      <c r="E326" s="20" t="str">
        <f aca="false">IFERROR(VLOOKUP(D326,상품마스터!B5:J54,2,FALSE()),"")</f>
        <v/>
      </c>
      <c r="F326" s="8"/>
      <c r="G326" s="21" t="n">
        <f aca="false">IFERROR(IF(C326="출고",VLOOKUP(D326,상품마스터!B5:J54,6,FALSE()),VLOOKUP(D326,상품마스터!B5:J54,5,FALSE())),0)</f>
        <v>0</v>
      </c>
      <c r="H326" s="22" t="n">
        <f aca="false">IF(OR(F326="",G326=""),0,F326*G326)</f>
        <v>0</v>
      </c>
      <c r="I326" s="12"/>
      <c r="J326" s="20"/>
    </row>
    <row r="327" customFormat="false" ht="15" hidden="false" customHeight="false" outlineLevel="0" collapsed="false">
      <c r="B327" s="23"/>
      <c r="C327" s="4"/>
      <c r="D327" s="3"/>
      <c r="E327" s="17" t="str">
        <f aca="false">IFERROR(VLOOKUP(D327,상품마스터!B5:J54,2,FALSE()),"")</f>
        <v/>
      </c>
      <c r="F327" s="3"/>
      <c r="G327" s="18" t="n">
        <f aca="false">IFERROR(IF(C327="출고",VLOOKUP(D327,상품마스터!B5:J54,6,FALSE()),VLOOKUP(D327,상품마스터!B5:J54,5,FALSE())),0)</f>
        <v>0</v>
      </c>
      <c r="H327" s="19" t="n">
        <f aca="false">IF(OR(F327="",G327=""),0,F327*G327)</f>
        <v>0</v>
      </c>
      <c r="I327" s="7"/>
      <c r="J327" s="17"/>
    </row>
    <row r="328" customFormat="false" ht="15" hidden="false" customHeight="false" outlineLevel="0" collapsed="false">
      <c r="B328" s="24"/>
      <c r="C328" s="9"/>
      <c r="D328" s="8"/>
      <c r="E328" s="20" t="str">
        <f aca="false">IFERROR(VLOOKUP(D328,상품마스터!B5:J54,2,FALSE()),"")</f>
        <v/>
      </c>
      <c r="F328" s="8"/>
      <c r="G328" s="21" t="n">
        <f aca="false">IFERROR(IF(C328="출고",VLOOKUP(D328,상품마스터!B5:J54,6,FALSE()),VLOOKUP(D328,상품마스터!B5:J54,5,FALSE())),0)</f>
        <v>0</v>
      </c>
      <c r="H328" s="22" t="n">
        <f aca="false">IF(OR(F328="",G328=""),0,F328*G328)</f>
        <v>0</v>
      </c>
      <c r="I328" s="12"/>
      <c r="J328" s="20"/>
    </row>
    <row r="329" customFormat="false" ht="15" hidden="false" customHeight="false" outlineLevel="0" collapsed="false">
      <c r="B329" s="23"/>
      <c r="C329" s="4"/>
      <c r="D329" s="3"/>
      <c r="E329" s="17" t="str">
        <f aca="false">IFERROR(VLOOKUP(D329,상품마스터!B5:J54,2,FALSE()),"")</f>
        <v/>
      </c>
      <c r="F329" s="3"/>
      <c r="G329" s="18" t="n">
        <f aca="false">IFERROR(IF(C329="출고",VLOOKUP(D329,상품마스터!B5:J54,6,FALSE()),VLOOKUP(D329,상품마스터!B5:J54,5,FALSE())),0)</f>
        <v>0</v>
      </c>
      <c r="H329" s="19" t="n">
        <f aca="false">IF(OR(F329="",G329=""),0,F329*G329)</f>
        <v>0</v>
      </c>
      <c r="I329" s="7"/>
      <c r="J329" s="17"/>
    </row>
    <row r="330" customFormat="false" ht="15" hidden="false" customHeight="false" outlineLevel="0" collapsed="false">
      <c r="B330" s="24"/>
      <c r="C330" s="9"/>
      <c r="D330" s="8"/>
      <c r="E330" s="20" t="str">
        <f aca="false">IFERROR(VLOOKUP(D330,상품마스터!B5:J54,2,FALSE()),"")</f>
        <v/>
      </c>
      <c r="F330" s="8"/>
      <c r="G330" s="21" t="n">
        <f aca="false">IFERROR(IF(C330="출고",VLOOKUP(D330,상품마스터!B5:J54,6,FALSE()),VLOOKUP(D330,상품마스터!B5:J54,5,FALSE())),0)</f>
        <v>0</v>
      </c>
      <c r="H330" s="22" t="n">
        <f aca="false">IF(OR(F330="",G330=""),0,F330*G330)</f>
        <v>0</v>
      </c>
      <c r="I330" s="12"/>
      <c r="J330" s="20"/>
    </row>
    <row r="331" customFormat="false" ht="15" hidden="false" customHeight="false" outlineLevel="0" collapsed="false">
      <c r="B331" s="23"/>
      <c r="C331" s="4"/>
      <c r="D331" s="3"/>
      <c r="E331" s="17" t="str">
        <f aca="false">IFERROR(VLOOKUP(D331,상품마스터!B5:J54,2,FALSE()),"")</f>
        <v/>
      </c>
      <c r="F331" s="3"/>
      <c r="G331" s="18" t="n">
        <f aca="false">IFERROR(IF(C331="출고",VLOOKUP(D331,상품마스터!B5:J54,6,FALSE()),VLOOKUP(D331,상품마스터!B5:J54,5,FALSE())),0)</f>
        <v>0</v>
      </c>
      <c r="H331" s="19" t="n">
        <f aca="false">IF(OR(F331="",G331=""),0,F331*G331)</f>
        <v>0</v>
      </c>
      <c r="I331" s="7"/>
      <c r="J331" s="17"/>
    </row>
    <row r="332" customFormat="false" ht="15" hidden="false" customHeight="false" outlineLevel="0" collapsed="false">
      <c r="B332" s="24"/>
      <c r="C332" s="9"/>
      <c r="D332" s="8"/>
      <c r="E332" s="20" t="str">
        <f aca="false">IFERROR(VLOOKUP(D332,상품마스터!B5:J54,2,FALSE()),"")</f>
        <v/>
      </c>
      <c r="F332" s="8"/>
      <c r="G332" s="21" t="n">
        <f aca="false">IFERROR(IF(C332="출고",VLOOKUP(D332,상품마스터!B5:J54,6,FALSE()),VLOOKUP(D332,상품마스터!B5:J54,5,FALSE())),0)</f>
        <v>0</v>
      </c>
      <c r="H332" s="22" t="n">
        <f aca="false">IF(OR(F332="",G332=""),0,F332*G332)</f>
        <v>0</v>
      </c>
      <c r="I332" s="12"/>
      <c r="J332" s="20"/>
    </row>
    <row r="333" customFormat="false" ht="15" hidden="false" customHeight="false" outlineLevel="0" collapsed="false">
      <c r="B333" s="23"/>
      <c r="C333" s="4"/>
      <c r="D333" s="3"/>
      <c r="E333" s="17" t="str">
        <f aca="false">IFERROR(VLOOKUP(D333,상품마스터!B5:J54,2,FALSE()),"")</f>
        <v/>
      </c>
      <c r="F333" s="3"/>
      <c r="G333" s="18" t="n">
        <f aca="false">IFERROR(IF(C333="출고",VLOOKUP(D333,상품마스터!B5:J54,6,FALSE()),VLOOKUP(D333,상품마스터!B5:J54,5,FALSE())),0)</f>
        <v>0</v>
      </c>
      <c r="H333" s="19" t="n">
        <f aca="false">IF(OR(F333="",G333=""),0,F333*G333)</f>
        <v>0</v>
      </c>
      <c r="I333" s="7"/>
      <c r="J333" s="17"/>
    </row>
    <row r="334" customFormat="false" ht="15" hidden="false" customHeight="false" outlineLevel="0" collapsed="false">
      <c r="B334" s="24"/>
      <c r="C334" s="9"/>
      <c r="D334" s="8"/>
      <c r="E334" s="20" t="str">
        <f aca="false">IFERROR(VLOOKUP(D334,상품마스터!B5:J54,2,FALSE()),"")</f>
        <v/>
      </c>
      <c r="F334" s="8"/>
      <c r="G334" s="21" t="n">
        <f aca="false">IFERROR(IF(C334="출고",VLOOKUP(D334,상품마스터!B5:J54,6,FALSE()),VLOOKUP(D334,상품마스터!B5:J54,5,FALSE())),0)</f>
        <v>0</v>
      </c>
      <c r="H334" s="22" t="n">
        <f aca="false">IF(OR(F334="",G334=""),0,F334*G334)</f>
        <v>0</v>
      </c>
      <c r="I334" s="12"/>
      <c r="J334" s="20"/>
    </row>
    <row r="335" customFormat="false" ht="15" hidden="false" customHeight="false" outlineLevel="0" collapsed="false">
      <c r="B335" s="23"/>
      <c r="C335" s="4"/>
      <c r="D335" s="3"/>
      <c r="E335" s="17" t="str">
        <f aca="false">IFERROR(VLOOKUP(D335,상품마스터!B5:J54,2,FALSE()),"")</f>
        <v/>
      </c>
      <c r="F335" s="3"/>
      <c r="G335" s="18" t="n">
        <f aca="false">IFERROR(IF(C335="출고",VLOOKUP(D335,상품마스터!B5:J54,6,FALSE()),VLOOKUP(D335,상품마스터!B5:J54,5,FALSE())),0)</f>
        <v>0</v>
      </c>
      <c r="H335" s="19" t="n">
        <f aca="false">IF(OR(F335="",G335=""),0,F335*G335)</f>
        <v>0</v>
      </c>
      <c r="I335" s="7"/>
      <c r="J335" s="17"/>
    </row>
    <row r="336" customFormat="false" ht="15" hidden="false" customHeight="false" outlineLevel="0" collapsed="false">
      <c r="B336" s="24"/>
      <c r="C336" s="9"/>
      <c r="D336" s="8"/>
      <c r="E336" s="20" t="str">
        <f aca="false">IFERROR(VLOOKUP(D336,상품마스터!B5:J54,2,FALSE()),"")</f>
        <v/>
      </c>
      <c r="F336" s="8"/>
      <c r="G336" s="21" t="n">
        <f aca="false">IFERROR(IF(C336="출고",VLOOKUP(D336,상품마스터!B5:J54,6,FALSE()),VLOOKUP(D336,상품마스터!B5:J54,5,FALSE())),0)</f>
        <v>0</v>
      </c>
      <c r="H336" s="22" t="n">
        <f aca="false">IF(OR(F336="",G336=""),0,F336*G336)</f>
        <v>0</v>
      </c>
      <c r="I336" s="12"/>
      <c r="J336" s="20"/>
    </row>
    <row r="337" customFormat="false" ht="15" hidden="false" customHeight="false" outlineLevel="0" collapsed="false">
      <c r="B337" s="23"/>
      <c r="C337" s="4"/>
      <c r="D337" s="3"/>
      <c r="E337" s="17" t="str">
        <f aca="false">IFERROR(VLOOKUP(D337,상품마스터!B5:J54,2,FALSE()),"")</f>
        <v/>
      </c>
      <c r="F337" s="3"/>
      <c r="G337" s="18" t="n">
        <f aca="false">IFERROR(IF(C337="출고",VLOOKUP(D337,상품마스터!B5:J54,6,FALSE()),VLOOKUP(D337,상품마스터!B5:J54,5,FALSE())),0)</f>
        <v>0</v>
      </c>
      <c r="H337" s="19" t="n">
        <f aca="false">IF(OR(F337="",G337=""),0,F337*G337)</f>
        <v>0</v>
      </c>
      <c r="I337" s="7"/>
      <c r="J337" s="17"/>
    </row>
    <row r="338" customFormat="false" ht="15" hidden="false" customHeight="false" outlineLevel="0" collapsed="false">
      <c r="B338" s="24"/>
      <c r="C338" s="9"/>
      <c r="D338" s="8"/>
      <c r="E338" s="20" t="str">
        <f aca="false">IFERROR(VLOOKUP(D338,상품마스터!B5:J54,2,FALSE()),"")</f>
        <v/>
      </c>
      <c r="F338" s="8"/>
      <c r="G338" s="21" t="n">
        <f aca="false">IFERROR(IF(C338="출고",VLOOKUP(D338,상품마스터!B5:J54,6,FALSE()),VLOOKUP(D338,상품마스터!B5:J54,5,FALSE())),0)</f>
        <v>0</v>
      </c>
      <c r="H338" s="22" t="n">
        <f aca="false">IF(OR(F338="",G338=""),0,F338*G338)</f>
        <v>0</v>
      </c>
      <c r="I338" s="12"/>
      <c r="J338" s="20"/>
    </row>
    <row r="339" customFormat="false" ht="15" hidden="false" customHeight="false" outlineLevel="0" collapsed="false">
      <c r="B339" s="23"/>
      <c r="C339" s="4"/>
      <c r="D339" s="3"/>
      <c r="E339" s="17" t="str">
        <f aca="false">IFERROR(VLOOKUP(D339,상품마스터!B5:J54,2,FALSE()),"")</f>
        <v/>
      </c>
      <c r="F339" s="3"/>
      <c r="G339" s="18" t="n">
        <f aca="false">IFERROR(IF(C339="출고",VLOOKUP(D339,상품마스터!B5:J54,6,FALSE()),VLOOKUP(D339,상품마스터!B5:J54,5,FALSE())),0)</f>
        <v>0</v>
      </c>
      <c r="H339" s="19" t="n">
        <f aca="false">IF(OR(F339="",G339=""),0,F339*G339)</f>
        <v>0</v>
      </c>
      <c r="I339" s="7"/>
      <c r="J339" s="17"/>
    </row>
    <row r="340" customFormat="false" ht="15" hidden="false" customHeight="false" outlineLevel="0" collapsed="false">
      <c r="B340" s="24"/>
      <c r="C340" s="9"/>
      <c r="D340" s="8"/>
      <c r="E340" s="20" t="str">
        <f aca="false">IFERROR(VLOOKUP(D340,상품마스터!B5:J54,2,FALSE()),"")</f>
        <v/>
      </c>
      <c r="F340" s="8"/>
      <c r="G340" s="21" t="n">
        <f aca="false">IFERROR(IF(C340="출고",VLOOKUP(D340,상품마스터!B5:J54,6,FALSE()),VLOOKUP(D340,상품마스터!B5:J54,5,FALSE())),0)</f>
        <v>0</v>
      </c>
      <c r="H340" s="22" t="n">
        <f aca="false">IF(OR(F340="",G340=""),0,F340*G340)</f>
        <v>0</v>
      </c>
      <c r="I340" s="12"/>
      <c r="J340" s="20"/>
    </row>
    <row r="341" customFormat="false" ht="15" hidden="false" customHeight="false" outlineLevel="0" collapsed="false">
      <c r="B341" s="23"/>
      <c r="C341" s="4"/>
      <c r="D341" s="3"/>
      <c r="E341" s="17" t="str">
        <f aca="false">IFERROR(VLOOKUP(D341,상품마스터!B5:J54,2,FALSE()),"")</f>
        <v/>
      </c>
      <c r="F341" s="3"/>
      <c r="G341" s="18" t="n">
        <f aca="false">IFERROR(IF(C341="출고",VLOOKUP(D341,상품마스터!B5:J54,6,FALSE()),VLOOKUP(D341,상품마스터!B5:J54,5,FALSE())),0)</f>
        <v>0</v>
      </c>
      <c r="H341" s="19" t="n">
        <f aca="false">IF(OR(F341="",G341=""),0,F341*G341)</f>
        <v>0</v>
      </c>
      <c r="I341" s="7"/>
      <c r="J341" s="17"/>
    </row>
    <row r="342" customFormat="false" ht="15" hidden="false" customHeight="false" outlineLevel="0" collapsed="false">
      <c r="B342" s="24"/>
      <c r="C342" s="9"/>
      <c r="D342" s="8"/>
      <c r="E342" s="20" t="str">
        <f aca="false">IFERROR(VLOOKUP(D342,상품마스터!B5:J54,2,FALSE()),"")</f>
        <v/>
      </c>
      <c r="F342" s="8"/>
      <c r="G342" s="21" t="n">
        <f aca="false">IFERROR(IF(C342="출고",VLOOKUP(D342,상품마스터!B5:J54,6,FALSE()),VLOOKUP(D342,상품마스터!B5:J54,5,FALSE())),0)</f>
        <v>0</v>
      </c>
      <c r="H342" s="22" t="n">
        <f aca="false">IF(OR(F342="",G342=""),0,F342*G342)</f>
        <v>0</v>
      </c>
      <c r="I342" s="12"/>
      <c r="J342" s="20"/>
    </row>
    <row r="343" customFormat="false" ht="15" hidden="false" customHeight="false" outlineLevel="0" collapsed="false">
      <c r="B343" s="23"/>
      <c r="C343" s="4"/>
      <c r="D343" s="3"/>
      <c r="E343" s="17" t="str">
        <f aca="false">IFERROR(VLOOKUP(D343,상품마스터!B5:J54,2,FALSE()),"")</f>
        <v/>
      </c>
      <c r="F343" s="3"/>
      <c r="G343" s="18" t="n">
        <f aca="false">IFERROR(IF(C343="출고",VLOOKUP(D343,상품마스터!B5:J54,6,FALSE()),VLOOKUP(D343,상품마스터!B5:J54,5,FALSE())),0)</f>
        <v>0</v>
      </c>
      <c r="H343" s="19" t="n">
        <f aca="false">IF(OR(F343="",G343=""),0,F343*G343)</f>
        <v>0</v>
      </c>
      <c r="I343" s="7"/>
      <c r="J343" s="17"/>
    </row>
    <row r="344" customFormat="false" ht="15" hidden="false" customHeight="false" outlineLevel="0" collapsed="false">
      <c r="B344" s="24"/>
      <c r="C344" s="9"/>
      <c r="D344" s="8"/>
      <c r="E344" s="20" t="str">
        <f aca="false">IFERROR(VLOOKUP(D344,상품마스터!B5:J54,2,FALSE()),"")</f>
        <v/>
      </c>
      <c r="F344" s="8"/>
      <c r="G344" s="21" t="n">
        <f aca="false">IFERROR(IF(C344="출고",VLOOKUP(D344,상품마스터!B5:J54,6,FALSE()),VLOOKUP(D344,상품마스터!B5:J54,5,FALSE())),0)</f>
        <v>0</v>
      </c>
      <c r="H344" s="22" t="n">
        <f aca="false">IF(OR(F344="",G344=""),0,F344*G344)</f>
        <v>0</v>
      </c>
      <c r="I344" s="12"/>
      <c r="J344" s="20"/>
    </row>
    <row r="345" customFormat="false" ht="15" hidden="false" customHeight="false" outlineLevel="0" collapsed="false">
      <c r="B345" s="23"/>
      <c r="C345" s="4"/>
      <c r="D345" s="3"/>
      <c r="E345" s="17" t="str">
        <f aca="false">IFERROR(VLOOKUP(D345,상품마스터!B5:J54,2,FALSE()),"")</f>
        <v/>
      </c>
      <c r="F345" s="3"/>
      <c r="G345" s="18" t="n">
        <f aca="false">IFERROR(IF(C345="출고",VLOOKUP(D345,상품마스터!B5:J54,6,FALSE()),VLOOKUP(D345,상품마스터!B5:J54,5,FALSE())),0)</f>
        <v>0</v>
      </c>
      <c r="H345" s="19" t="n">
        <f aca="false">IF(OR(F345="",G345=""),0,F345*G345)</f>
        <v>0</v>
      </c>
      <c r="I345" s="7"/>
      <c r="J345" s="17"/>
    </row>
    <row r="346" customFormat="false" ht="15" hidden="false" customHeight="false" outlineLevel="0" collapsed="false">
      <c r="B346" s="24"/>
      <c r="C346" s="9"/>
      <c r="D346" s="8"/>
      <c r="E346" s="20" t="str">
        <f aca="false">IFERROR(VLOOKUP(D346,상품마스터!B5:J54,2,FALSE()),"")</f>
        <v/>
      </c>
      <c r="F346" s="8"/>
      <c r="G346" s="21" t="n">
        <f aca="false">IFERROR(IF(C346="출고",VLOOKUP(D346,상품마스터!B5:J54,6,FALSE()),VLOOKUP(D346,상품마스터!B5:J54,5,FALSE())),0)</f>
        <v>0</v>
      </c>
      <c r="H346" s="22" t="n">
        <f aca="false">IF(OR(F346="",G346=""),0,F346*G346)</f>
        <v>0</v>
      </c>
      <c r="I346" s="12"/>
      <c r="J346" s="20"/>
    </row>
    <row r="347" customFormat="false" ht="15" hidden="false" customHeight="false" outlineLevel="0" collapsed="false">
      <c r="B347" s="23"/>
      <c r="C347" s="4"/>
      <c r="D347" s="3"/>
      <c r="E347" s="17" t="str">
        <f aca="false">IFERROR(VLOOKUP(D347,상품마스터!B5:J54,2,FALSE()),"")</f>
        <v/>
      </c>
      <c r="F347" s="3"/>
      <c r="G347" s="18" t="n">
        <f aca="false">IFERROR(IF(C347="출고",VLOOKUP(D347,상품마스터!B5:J54,6,FALSE()),VLOOKUP(D347,상품마스터!B5:J54,5,FALSE())),0)</f>
        <v>0</v>
      </c>
      <c r="H347" s="19" t="n">
        <f aca="false">IF(OR(F347="",G347=""),0,F347*G347)</f>
        <v>0</v>
      </c>
      <c r="I347" s="7"/>
      <c r="J347" s="17"/>
    </row>
    <row r="348" customFormat="false" ht="15" hidden="false" customHeight="false" outlineLevel="0" collapsed="false">
      <c r="B348" s="24"/>
      <c r="C348" s="9"/>
      <c r="D348" s="8"/>
      <c r="E348" s="20" t="str">
        <f aca="false">IFERROR(VLOOKUP(D348,상품마스터!B5:J54,2,FALSE()),"")</f>
        <v/>
      </c>
      <c r="F348" s="8"/>
      <c r="G348" s="21" t="n">
        <f aca="false">IFERROR(IF(C348="출고",VLOOKUP(D348,상품마스터!B5:J54,6,FALSE()),VLOOKUP(D348,상품마스터!B5:J54,5,FALSE())),0)</f>
        <v>0</v>
      </c>
      <c r="H348" s="22" t="n">
        <f aca="false">IF(OR(F348="",G348=""),0,F348*G348)</f>
        <v>0</v>
      </c>
      <c r="I348" s="12"/>
      <c r="J348" s="20"/>
    </row>
    <row r="349" customFormat="false" ht="15" hidden="false" customHeight="false" outlineLevel="0" collapsed="false">
      <c r="B349" s="23"/>
      <c r="C349" s="4"/>
      <c r="D349" s="3"/>
      <c r="E349" s="17" t="str">
        <f aca="false">IFERROR(VLOOKUP(D349,상품마스터!B5:J54,2,FALSE()),"")</f>
        <v/>
      </c>
      <c r="F349" s="3"/>
      <c r="G349" s="18" t="n">
        <f aca="false">IFERROR(IF(C349="출고",VLOOKUP(D349,상품마스터!B5:J54,6,FALSE()),VLOOKUP(D349,상품마스터!B5:J54,5,FALSE())),0)</f>
        <v>0</v>
      </c>
      <c r="H349" s="19" t="n">
        <f aca="false">IF(OR(F349="",G349=""),0,F349*G349)</f>
        <v>0</v>
      </c>
      <c r="I349" s="7"/>
      <c r="J349" s="17"/>
    </row>
    <row r="350" customFormat="false" ht="15" hidden="false" customHeight="false" outlineLevel="0" collapsed="false">
      <c r="B350" s="24"/>
      <c r="C350" s="9"/>
      <c r="D350" s="8"/>
      <c r="E350" s="20" t="str">
        <f aca="false">IFERROR(VLOOKUP(D350,상품마스터!B5:J54,2,FALSE()),"")</f>
        <v/>
      </c>
      <c r="F350" s="8"/>
      <c r="G350" s="21" t="n">
        <f aca="false">IFERROR(IF(C350="출고",VLOOKUP(D350,상품마스터!B5:J54,6,FALSE()),VLOOKUP(D350,상품마스터!B5:J54,5,FALSE())),0)</f>
        <v>0</v>
      </c>
      <c r="H350" s="22" t="n">
        <f aca="false">IF(OR(F350="",G350=""),0,F350*G350)</f>
        <v>0</v>
      </c>
      <c r="I350" s="12"/>
      <c r="J350" s="20"/>
    </row>
    <row r="351" customFormat="false" ht="15" hidden="false" customHeight="false" outlineLevel="0" collapsed="false">
      <c r="B351" s="23"/>
      <c r="C351" s="4"/>
      <c r="D351" s="3"/>
      <c r="E351" s="17" t="str">
        <f aca="false">IFERROR(VLOOKUP(D351,상품마스터!B5:J54,2,FALSE()),"")</f>
        <v/>
      </c>
      <c r="F351" s="3"/>
      <c r="G351" s="18" t="n">
        <f aca="false">IFERROR(IF(C351="출고",VLOOKUP(D351,상품마스터!B5:J54,6,FALSE()),VLOOKUP(D351,상품마스터!B5:J54,5,FALSE())),0)</f>
        <v>0</v>
      </c>
      <c r="H351" s="19" t="n">
        <f aca="false">IF(OR(F351="",G351=""),0,F351*G351)</f>
        <v>0</v>
      </c>
      <c r="I351" s="7"/>
      <c r="J351" s="17"/>
    </row>
    <row r="352" customFormat="false" ht="15" hidden="false" customHeight="false" outlineLevel="0" collapsed="false">
      <c r="B352" s="24"/>
      <c r="C352" s="9"/>
      <c r="D352" s="8"/>
      <c r="E352" s="20" t="str">
        <f aca="false">IFERROR(VLOOKUP(D352,상품마스터!B5:J54,2,FALSE()),"")</f>
        <v/>
      </c>
      <c r="F352" s="8"/>
      <c r="G352" s="21" t="n">
        <f aca="false">IFERROR(IF(C352="출고",VLOOKUP(D352,상품마스터!B5:J54,6,FALSE()),VLOOKUP(D352,상품마스터!B5:J54,5,FALSE())),0)</f>
        <v>0</v>
      </c>
      <c r="H352" s="22" t="n">
        <f aca="false">IF(OR(F352="",G352=""),0,F352*G352)</f>
        <v>0</v>
      </c>
      <c r="I352" s="12"/>
      <c r="J352" s="20"/>
    </row>
    <row r="353" customFormat="false" ht="15" hidden="false" customHeight="false" outlineLevel="0" collapsed="false">
      <c r="B353" s="23"/>
      <c r="C353" s="4"/>
      <c r="D353" s="3"/>
      <c r="E353" s="17" t="str">
        <f aca="false">IFERROR(VLOOKUP(D353,상품마스터!B5:J54,2,FALSE()),"")</f>
        <v/>
      </c>
      <c r="F353" s="3"/>
      <c r="G353" s="18" t="n">
        <f aca="false">IFERROR(IF(C353="출고",VLOOKUP(D353,상품마스터!B5:J54,6,FALSE()),VLOOKUP(D353,상품마스터!B5:J54,5,FALSE())),0)</f>
        <v>0</v>
      </c>
      <c r="H353" s="19" t="n">
        <f aca="false">IF(OR(F353="",G353=""),0,F353*G353)</f>
        <v>0</v>
      </c>
      <c r="I353" s="7"/>
      <c r="J353" s="17"/>
    </row>
    <row r="354" customFormat="false" ht="15" hidden="false" customHeight="false" outlineLevel="0" collapsed="false">
      <c r="B354" s="24"/>
      <c r="C354" s="9"/>
      <c r="D354" s="8"/>
      <c r="E354" s="20" t="str">
        <f aca="false">IFERROR(VLOOKUP(D354,상품마스터!B5:J54,2,FALSE()),"")</f>
        <v/>
      </c>
      <c r="F354" s="8"/>
      <c r="G354" s="21" t="n">
        <f aca="false">IFERROR(IF(C354="출고",VLOOKUP(D354,상품마스터!B5:J54,6,FALSE()),VLOOKUP(D354,상품마스터!B5:J54,5,FALSE())),0)</f>
        <v>0</v>
      </c>
      <c r="H354" s="22" t="n">
        <f aca="false">IF(OR(F354="",G354=""),0,F354*G354)</f>
        <v>0</v>
      </c>
      <c r="I354" s="12"/>
      <c r="J354" s="20"/>
    </row>
    <row r="355" customFormat="false" ht="15" hidden="false" customHeight="false" outlineLevel="0" collapsed="false">
      <c r="B355" s="23"/>
      <c r="C355" s="4"/>
      <c r="D355" s="3"/>
      <c r="E355" s="17" t="str">
        <f aca="false">IFERROR(VLOOKUP(D355,상품마스터!B5:J54,2,FALSE()),"")</f>
        <v/>
      </c>
      <c r="F355" s="3"/>
      <c r="G355" s="18" t="n">
        <f aca="false">IFERROR(IF(C355="출고",VLOOKUP(D355,상품마스터!B5:J54,6,FALSE()),VLOOKUP(D355,상품마스터!B5:J54,5,FALSE())),0)</f>
        <v>0</v>
      </c>
      <c r="H355" s="19" t="n">
        <f aca="false">IF(OR(F355="",G355=""),0,F355*G355)</f>
        <v>0</v>
      </c>
      <c r="I355" s="7"/>
      <c r="J355" s="17"/>
    </row>
    <row r="356" customFormat="false" ht="15" hidden="false" customHeight="false" outlineLevel="0" collapsed="false">
      <c r="B356" s="24"/>
      <c r="C356" s="9"/>
      <c r="D356" s="8"/>
      <c r="E356" s="20" t="str">
        <f aca="false">IFERROR(VLOOKUP(D356,상품마스터!B5:J54,2,FALSE()),"")</f>
        <v/>
      </c>
      <c r="F356" s="8"/>
      <c r="G356" s="21" t="n">
        <f aca="false">IFERROR(IF(C356="출고",VLOOKUP(D356,상품마스터!B5:J54,6,FALSE()),VLOOKUP(D356,상품마스터!B5:J54,5,FALSE())),0)</f>
        <v>0</v>
      </c>
      <c r="H356" s="22" t="n">
        <f aca="false">IF(OR(F356="",G356=""),0,F356*G356)</f>
        <v>0</v>
      </c>
      <c r="I356" s="12"/>
      <c r="J356" s="20"/>
    </row>
    <row r="357" customFormat="false" ht="15" hidden="false" customHeight="false" outlineLevel="0" collapsed="false">
      <c r="B357" s="23"/>
      <c r="C357" s="4"/>
      <c r="D357" s="3"/>
      <c r="E357" s="17" t="str">
        <f aca="false">IFERROR(VLOOKUP(D357,상품마스터!B5:J54,2,FALSE()),"")</f>
        <v/>
      </c>
      <c r="F357" s="3"/>
      <c r="G357" s="18" t="n">
        <f aca="false">IFERROR(IF(C357="출고",VLOOKUP(D357,상품마스터!B5:J54,6,FALSE()),VLOOKUP(D357,상품마스터!B5:J54,5,FALSE())),0)</f>
        <v>0</v>
      </c>
      <c r="H357" s="19" t="n">
        <f aca="false">IF(OR(F357="",G357=""),0,F357*G357)</f>
        <v>0</v>
      </c>
      <c r="I357" s="7"/>
      <c r="J357" s="17"/>
    </row>
    <row r="358" customFormat="false" ht="15" hidden="false" customHeight="false" outlineLevel="0" collapsed="false">
      <c r="B358" s="24"/>
      <c r="C358" s="9"/>
      <c r="D358" s="8"/>
      <c r="E358" s="20" t="str">
        <f aca="false">IFERROR(VLOOKUP(D358,상품마스터!B5:J54,2,FALSE()),"")</f>
        <v/>
      </c>
      <c r="F358" s="8"/>
      <c r="G358" s="21" t="n">
        <f aca="false">IFERROR(IF(C358="출고",VLOOKUP(D358,상품마스터!B5:J54,6,FALSE()),VLOOKUP(D358,상품마스터!B5:J54,5,FALSE())),0)</f>
        <v>0</v>
      </c>
      <c r="H358" s="22" t="n">
        <f aca="false">IF(OR(F358="",G358=""),0,F358*G358)</f>
        <v>0</v>
      </c>
      <c r="I358" s="12"/>
      <c r="J358" s="20"/>
    </row>
    <row r="359" customFormat="false" ht="15" hidden="false" customHeight="false" outlineLevel="0" collapsed="false">
      <c r="B359" s="23"/>
      <c r="C359" s="4"/>
      <c r="D359" s="3"/>
      <c r="E359" s="17" t="str">
        <f aca="false">IFERROR(VLOOKUP(D359,상품마스터!B5:J54,2,FALSE()),"")</f>
        <v/>
      </c>
      <c r="F359" s="3"/>
      <c r="G359" s="18" t="n">
        <f aca="false">IFERROR(IF(C359="출고",VLOOKUP(D359,상품마스터!B5:J54,6,FALSE()),VLOOKUP(D359,상품마스터!B5:J54,5,FALSE())),0)</f>
        <v>0</v>
      </c>
      <c r="H359" s="19" t="n">
        <f aca="false">IF(OR(F359="",G359=""),0,F359*G359)</f>
        <v>0</v>
      </c>
      <c r="I359" s="7"/>
      <c r="J359" s="17"/>
    </row>
    <row r="360" customFormat="false" ht="15" hidden="false" customHeight="false" outlineLevel="0" collapsed="false">
      <c r="B360" s="24"/>
      <c r="C360" s="9"/>
      <c r="D360" s="8"/>
      <c r="E360" s="20" t="str">
        <f aca="false">IFERROR(VLOOKUP(D360,상품마스터!B5:J54,2,FALSE()),"")</f>
        <v/>
      </c>
      <c r="F360" s="8"/>
      <c r="G360" s="21" t="n">
        <f aca="false">IFERROR(IF(C360="출고",VLOOKUP(D360,상품마스터!B5:J54,6,FALSE()),VLOOKUP(D360,상품마스터!B5:J54,5,FALSE())),0)</f>
        <v>0</v>
      </c>
      <c r="H360" s="22" t="n">
        <f aca="false">IF(OR(F360="",G360=""),0,F360*G360)</f>
        <v>0</v>
      </c>
      <c r="I360" s="12"/>
      <c r="J360" s="20"/>
    </row>
    <row r="361" customFormat="false" ht="15" hidden="false" customHeight="false" outlineLevel="0" collapsed="false">
      <c r="B361" s="23"/>
      <c r="C361" s="4"/>
      <c r="D361" s="3"/>
      <c r="E361" s="17" t="str">
        <f aca="false">IFERROR(VLOOKUP(D361,상품마스터!B5:J54,2,FALSE()),"")</f>
        <v/>
      </c>
      <c r="F361" s="3"/>
      <c r="G361" s="18" t="n">
        <f aca="false">IFERROR(IF(C361="출고",VLOOKUP(D361,상품마스터!B5:J54,6,FALSE()),VLOOKUP(D361,상품마스터!B5:J54,5,FALSE())),0)</f>
        <v>0</v>
      </c>
      <c r="H361" s="19" t="n">
        <f aca="false">IF(OR(F361="",G361=""),0,F361*G361)</f>
        <v>0</v>
      </c>
      <c r="I361" s="7"/>
      <c r="J361" s="17"/>
    </row>
    <row r="362" customFormat="false" ht="15" hidden="false" customHeight="false" outlineLevel="0" collapsed="false">
      <c r="B362" s="24"/>
      <c r="C362" s="9"/>
      <c r="D362" s="8"/>
      <c r="E362" s="20" t="str">
        <f aca="false">IFERROR(VLOOKUP(D362,상품마스터!B5:J54,2,FALSE()),"")</f>
        <v/>
      </c>
      <c r="F362" s="8"/>
      <c r="G362" s="21" t="n">
        <f aca="false">IFERROR(IF(C362="출고",VLOOKUP(D362,상품마스터!B5:J54,6,FALSE()),VLOOKUP(D362,상품마스터!B5:J54,5,FALSE())),0)</f>
        <v>0</v>
      </c>
      <c r="H362" s="22" t="n">
        <f aca="false">IF(OR(F362="",G362=""),0,F362*G362)</f>
        <v>0</v>
      </c>
      <c r="I362" s="12"/>
      <c r="J362" s="20"/>
    </row>
    <row r="363" customFormat="false" ht="15" hidden="false" customHeight="false" outlineLevel="0" collapsed="false">
      <c r="B363" s="23"/>
      <c r="C363" s="4"/>
      <c r="D363" s="3"/>
      <c r="E363" s="17" t="str">
        <f aca="false">IFERROR(VLOOKUP(D363,상품마스터!B5:J54,2,FALSE()),"")</f>
        <v/>
      </c>
      <c r="F363" s="3"/>
      <c r="G363" s="18" t="n">
        <f aca="false">IFERROR(IF(C363="출고",VLOOKUP(D363,상품마스터!B5:J54,6,FALSE()),VLOOKUP(D363,상품마스터!B5:J54,5,FALSE())),0)</f>
        <v>0</v>
      </c>
      <c r="H363" s="19" t="n">
        <f aca="false">IF(OR(F363="",G363=""),0,F363*G363)</f>
        <v>0</v>
      </c>
      <c r="I363" s="7"/>
      <c r="J363" s="17"/>
    </row>
    <row r="364" customFormat="false" ht="15" hidden="false" customHeight="false" outlineLevel="0" collapsed="false">
      <c r="B364" s="24"/>
      <c r="C364" s="9"/>
      <c r="D364" s="8"/>
      <c r="E364" s="20" t="str">
        <f aca="false">IFERROR(VLOOKUP(D364,상품마스터!B5:J54,2,FALSE()),"")</f>
        <v/>
      </c>
      <c r="F364" s="8"/>
      <c r="G364" s="21" t="n">
        <f aca="false">IFERROR(IF(C364="출고",VLOOKUP(D364,상품마스터!B5:J54,6,FALSE()),VLOOKUP(D364,상품마스터!B5:J54,5,FALSE())),0)</f>
        <v>0</v>
      </c>
      <c r="H364" s="22" t="n">
        <f aca="false">IF(OR(F364="",G364=""),0,F364*G364)</f>
        <v>0</v>
      </c>
      <c r="I364" s="12"/>
      <c r="J364" s="20"/>
    </row>
    <row r="365" customFormat="false" ht="15" hidden="false" customHeight="false" outlineLevel="0" collapsed="false">
      <c r="B365" s="23"/>
      <c r="C365" s="4"/>
      <c r="D365" s="3"/>
      <c r="E365" s="17" t="str">
        <f aca="false">IFERROR(VLOOKUP(D365,상품마스터!B5:J54,2,FALSE()),"")</f>
        <v/>
      </c>
      <c r="F365" s="3"/>
      <c r="G365" s="18" t="n">
        <f aca="false">IFERROR(IF(C365="출고",VLOOKUP(D365,상품마스터!B5:J54,6,FALSE()),VLOOKUP(D365,상품마스터!B5:J54,5,FALSE())),0)</f>
        <v>0</v>
      </c>
      <c r="H365" s="19" t="n">
        <f aca="false">IF(OR(F365="",G365=""),0,F365*G365)</f>
        <v>0</v>
      </c>
      <c r="I365" s="7"/>
      <c r="J365" s="17"/>
    </row>
    <row r="366" customFormat="false" ht="15" hidden="false" customHeight="false" outlineLevel="0" collapsed="false">
      <c r="B366" s="24"/>
      <c r="C366" s="9"/>
      <c r="D366" s="8"/>
      <c r="E366" s="20" t="str">
        <f aca="false">IFERROR(VLOOKUP(D366,상품마스터!B5:J54,2,FALSE()),"")</f>
        <v/>
      </c>
      <c r="F366" s="8"/>
      <c r="G366" s="21" t="n">
        <f aca="false">IFERROR(IF(C366="출고",VLOOKUP(D366,상품마스터!B5:J54,6,FALSE()),VLOOKUP(D366,상품마스터!B5:J54,5,FALSE())),0)</f>
        <v>0</v>
      </c>
      <c r="H366" s="22" t="n">
        <f aca="false">IF(OR(F366="",G366=""),0,F366*G366)</f>
        <v>0</v>
      </c>
      <c r="I366" s="12"/>
      <c r="J366" s="20"/>
    </row>
    <row r="367" customFormat="false" ht="15" hidden="false" customHeight="false" outlineLevel="0" collapsed="false">
      <c r="B367" s="23"/>
      <c r="C367" s="4"/>
      <c r="D367" s="3"/>
      <c r="E367" s="17" t="str">
        <f aca="false">IFERROR(VLOOKUP(D367,상품마스터!B5:J54,2,FALSE()),"")</f>
        <v/>
      </c>
      <c r="F367" s="3"/>
      <c r="G367" s="18" t="n">
        <f aca="false">IFERROR(IF(C367="출고",VLOOKUP(D367,상품마스터!B5:J54,6,FALSE()),VLOOKUP(D367,상품마스터!B5:J54,5,FALSE())),0)</f>
        <v>0</v>
      </c>
      <c r="H367" s="19" t="n">
        <f aca="false">IF(OR(F367="",G367=""),0,F367*G367)</f>
        <v>0</v>
      </c>
      <c r="I367" s="7"/>
      <c r="J367" s="17"/>
    </row>
    <row r="368" customFormat="false" ht="15" hidden="false" customHeight="false" outlineLevel="0" collapsed="false">
      <c r="B368" s="24"/>
      <c r="C368" s="9"/>
      <c r="D368" s="8"/>
      <c r="E368" s="20" t="str">
        <f aca="false">IFERROR(VLOOKUP(D368,상품마스터!B5:J54,2,FALSE()),"")</f>
        <v/>
      </c>
      <c r="F368" s="8"/>
      <c r="G368" s="21" t="n">
        <f aca="false">IFERROR(IF(C368="출고",VLOOKUP(D368,상품마스터!B5:J54,6,FALSE()),VLOOKUP(D368,상품마스터!B5:J54,5,FALSE())),0)</f>
        <v>0</v>
      </c>
      <c r="H368" s="22" t="n">
        <f aca="false">IF(OR(F368="",G368=""),0,F368*G368)</f>
        <v>0</v>
      </c>
      <c r="I368" s="12"/>
      <c r="J368" s="20"/>
    </row>
    <row r="369" customFormat="false" ht="15" hidden="false" customHeight="false" outlineLevel="0" collapsed="false">
      <c r="B369" s="23"/>
      <c r="C369" s="4"/>
      <c r="D369" s="3"/>
      <c r="E369" s="17" t="str">
        <f aca="false">IFERROR(VLOOKUP(D369,상품마스터!B5:J54,2,FALSE()),"")</f>
        <v/>
      </c>
      <c r="F369" s="3"/>
      <c r="G369" s="18" t="n">
        <f aca="false">IFERROR(IF(C369="출고",VLOOKUP(D369,상품마스터!B5:J54,6,FALSE()),VLOOKUP(D369,상품마스터!B5:J54,5,FALSE())),0)</f>
        <v>0</v>
      </c>
      <c r="H369" s="19" t="n">
        <f aca="false">IF(OR(F369="",G369=""),0,F369*G369)</f>
        <v>0</v>
      </c>
      <c r="I369" s="7"/>
      <c r="J369" s="17"/>
    </row>
    <row r="370" customFormat="false" ht="15" hidden="false" customHeight="false" outlineLevel="0" collapsed="false">
      <c r="B370" s="24"/>
      <c r="C370" s="9"/>
      <c r="D370" s="8"/>
      <c r="E370" s="20" t="str">
        <f aca="false">IFERROR(VLOOKUP(D370,상품마스터!B5:J54,2,FALSE()),"")</f>
        <v/>
      </c>
      <c r="F370" s="8"/>
      <c r="G370" s="21" t="n">
        <f aca="false">IFERROR(IF(C370="출고",VLOOKUP(D370,상품마스터!B5:J54,6,FALSE()),VLOOKUP(D370,상품마스터!B5:J54,5,FALSE())),0)</f>
        <v>0</v>
      </c>
      <c r="H370" s="22" t="n">
        <f aca="false">IF(OR(F370="",G370=""),0,F370*G370)</f>
        <v>0</v>
      </c>
      <c r="I370" s="12"/>
      <c r="J370" s="20"/>
    </row>
    <row r="371" customFormat="false" ht="15" hidden="false" customHeight="false" outlineLevel="0" collapsed="false">
      <c r="B371" s="23"/>
      <c r="C371" s="4"/>
      <c r="D371" s="3"/>
      <c r="E371" s="17" t="str">
        <f aca="false">IFERROR(VLOOKUP(D371,상품마스터!B5:J54,2,FALSE()),"")</f>
        <v/>
      </c>
      <c r="F371" s="3"/>
      <c r="G371" s="18" t="n">
        <f aca="false">IFERROR(IF(C371="출고",VLOOKUP(D371,상품마스터!B5:J54,6,FALSE()),VLOOKUP(D371,상품마스터!B5:J54,5,FALSE())),0)</f>
        <v>0</v>
      </c>
      <c r="H371" s="19" t="n">
        <f aca="false">IF(OR(F371="",G371=""),0,F371*G371)</f>
        <v>0</v>
      </c>
      <c r="I371" s="7"/>
      <c r="J371" s="17"/>
    </row>
    <row r="372" customFormat="false" ht="15" hidden="false" customHeight="false" outlineLevel="0" collapsed="false">
      <c r="B372" s="24"/>
      <c r="C372" s="9"/>
      <c r="D372" s="8"/>
      <c r="E372" s="20" t="str">
        <f aca="false">IFERROR(VLOOKUP(D372,상품마스터!B5:J54,2,FALSE()),"")</f>
        <v/>
      </c>
      <c r="F372" s="8"/>
      <c r="G372" s="21" t="n">
        <f aca="false">IFERROR(IF(C372="출고",VLOOKUP(D372,상품마스터!B5:J54,6,FALSE()),VLOOKUP(D372,상품마스터!B5:J54,5,FALSE())),0)</f>
        <v>0</v>
      </c>
      <c r="H372" s="22" t="n">
        <f aca="false">IF(OR(F372="",G372=""),0,F372*G372)</f>
        <v>0</v>
      </c>
      <c r="I372" s="12"/>
      <c r="J372" s="20"/>
    </row>
    <row r="373" customFormat="false" ht="15" hidden="false" customHeight="false" outlineLevel="0" collapsed="false">
      <c r="B373" s="23"/>
      <c r="C373" s="4"/>
      <c r="D373" s="3"/>
      <c r="E373" s="17" t="str">
        <f aca="false">IFERROR(VLOOKUP(D373,상품마스터!B5:J54,2,FALSE()),"")</f>
        <v/>
      </c>
      <c r="F373" s="3"/>
      <c r="G373" s="18" t="n">
        <f aca="false">IFERROR(IF(C373="출고",VLOOKUP(D373,상품마스터!B5:J54,6,FALSE()),VLOOKUP(D373,상품마스터!B5:J54,5,FALSE())),0)</f>
        <v>0</v>
      </c>
      <c r="H373" s="19" t="n">
        <f aca="false">IF(OR(F373="",G373=""),0,F373*G373)</f>
        <v>0</v>
      </c>
      <c r="I373" s="7"/>
      <c r="J373" s="17"/>
    </row>
    <row r="374" customFormat="false" ht="15" hidden="false" customHeight="false" outlineLevel="0" collapsed="false">
      <c r="B374" s="24"/>
      <c r="C374" s="9"/>
      <c r="D374" s="8"/>
      <c r="E374" s="20" t="str">
        <f aca="false">IFERROR(VLOOKUP(D374,상품마스터!B5:J54,2,FALSE()),"")</f>
        <v/>
      </c>
      <c r="F374" s="8"/>
      <c r="G374" s="21" t="n">
        <f aca="false">IFERROR(IF(C374="출고",VLOOKUP(D374,상품마스터!B5:J54,6,FALSE()),VLOOKUP(D374,상품마스터!B5:J54,5,FALSE())),0)</f>
        <v>0</v>
      </c>
      <c r="H374" s="22" t="n">
        <f aca="false">IF(OR(F374="",G374=""),0,F374*G374)</f>
        <v>0</v>
      </c>
      <c r="I374" s="12"/>
      <c r="J374" s="20"/>
    </row>
    <row r="375" customFormat="false" ht="15" hidden="false" customHeight="false" outlineLevel="0" collapsed="false">
      <c r="B375" s="23"/>
      <c r="C375" s="4"/>
      <c r="D375" s="3"/>
      <c r="E375" s="17" t="str">
        <f aca="false">IFERROR(VLOOKUP(D375,상품마스터!B5:J54,2,FALSE()),"")</f>
        <v/>
      </c>
      <c r="F375" s="3"/>
      <c r="G375" s="18" t="n">
        <f aca="false">IFERROR(IF(C375="출고",VLOOKUP(D375,상품마스터!B5:J54,6,FALSE()),VLOOKUP(D375,상품마스터!B5:J54,5,FALSE())),0)</f>
        <v>0</v>
      </c>
      <c r="H375" s="19" t="n">
        <f aca="false">IF(OR(F375="",G375=""),0,F375*G375)</f>
        <v>0</v>
      </c>
      <c r="I375" s="7"/>
      <c r="J375" s="17"/>
    </row>
    <row r="376" customFormat="false" ht="15" hidden="false" customHeight="false" outlineLevel="0" collapsed="false">
      <c r="B376" s="24"/>
      <c r="C376" s="9"/>
      <c r="D376" s="8"/>
      <c r="E376" s="20" t="str">
        <f aca="false">IFERROR(VLOOKUP(D376,상품마스터!B5:J54,2,FALSE()),"")</f>
        <v/>
      </c>
      <c r="F376" s="8"/>
      <c r="G376" s="21" t="n">
        <f aca="false">IFERROR(IF(C376="출고",VLOOKUP(D376,상품마스터!B5:J54,6,FALSE()),VLOOKUP(D376,상품마스터!B5:J54,5,FALSE())),0)</f>
        <v>0</v>
      </c>
      <c r="H376" s="22" t="n">
        <f aca="false">IF(OR(F376="",G376=""),0,F376*G376)</f>
        <v>0</v>
      </c>
      <c r="I376" s="12"/>
      <c r="J376" s="20"/>
    </row>
    <row r="377" customFormat="false" ht="15" hidden="false" customHeight="false" outlineLevel="0" collapsed="false">
      <c r="B377" s="23"/>
      <c r="C377" s="4"/>
      <c r="D377" s="3"/>
      <c r="E377" s="17" t="str">
        <f aca="false">IFERROR(VLOOKUP(D377,상품마스터!B5:J54,2,FALSE()),"")</f>
        <v/>
      </c>
      <c r="F377" s="3"/>
      <c r="G377" s="18" t="n">
        <f aca="false">IFERROR(IF(C377="출고",VLOOKUP(D377,상품마스터!B5:J54,6,FALSE()),VLOOKUP(D377,상품마스터!B5:J54,5,FALSE())),0)</f>
        <v>0</v>
      </c>
      <c r="H377" s="19" t="n">
        <f aca="false">IF(OR(F377="",G377=""),0,F377*G377)</f>
        <v>0</v>
      </c>
      <c r="I377" s="7"/>
      <c r="J377" s="17"/>
    </row>
    <row r="378" customFormat="false" ht="15" hidden="false" customHeight="false" outlineLevel="0" collapsed="false">
      <c r="B378" s="24"/>
      <c r="C378" s="9"/>
      <c r="D378" s="8"/>
      <c r="E378" s="20" t="str">
        <f aca="false">IFERROR(VLOOKUP(D378,상품마스터!B5:J54,2,FALSE()),"")</f>
        <v/>
      </c>
      <c r="F378" s="8"/>
      <c r="G378" s="21" t="n">
        <f aca="false">IFERROR(IF(C378="출고",VLOOKUP(D378,상품마스터!B5:J54,6,FALSE()),VLOOKUP(D378,상품마스터!B5:J54,5,FALSE())),0)</f>
        <v>0</v>
      </c>
      <c r="H378" s="22" t="n">
        <f aca="false">IF(OR(F378="",G378=""),0,F378*G378)</f>
        <v>0</v>
      </c>
      <c r="I378" s="12"/>
      <c r="J378" s="20"/>
    </row>
    <row r="379" customFormat="false" ht="15" hidden="false" customHeight="false" outlineLevel="0" collapsed="false">
      <c r="B379" s="23"/>
      <c r="C379" s="4"/>
      <c r="D379" s="3"/>
      <c r="E379" s="17" t="str">
        <f aca="false">IFERROR(VLOOKUP(D379,상품마스터!B5:J54,2,FALSE()),"")</f>
        <v/>
      </c>
      <c r="F379" s="3"/>
      <c r="G379" s="18" t="n">
        <f aca="false">IFERROR(IF(C379="출고",VLOOKUP(D379,상품마스터!B5:J54,6,FALSE()),VLOOKUP(D379,상품마스터!B5:J54,5,FALSE())),0)</f>
        <v>0</v>
      </c>
      <c r="H379" s="19" t="n">
        <f aca="false">IF(OR(F379="",G379=""),0,F379*G379)</f>
        <v>0</v>
      </c>
      <c r="I379" s="7"/>
      <c r="J379" s="17"/>
    </row>
    <row r="380" customFormat="false" ht="15" hidden="false" customHeight="false" outlineLevel="0" collapsed="false">
      <c r="B380" s="24"/>
      <c r="C380" s="9"/>
      <c r="D380" s="8"/>
      <c r="E380" s="20" t="str">
        <f aca="false">IFERROR(VLOOKUP(D380,상품마스터!B5:J54,2,FALSE()),"")</f>
        <v/>
      </c>
      <c r="F380" s="8"/>
      <c r="G380" s="21" t="n">
        <f aca="false">IFERROR(IF(C380="출고",VLOOKUP(D380,상품마스터!B5:J54,6,FALSE()),VLOOKUP(D380,상품마스터!B5:J54,5,FALSE())),0)</f>
        <v>0</v>
      </c>
      <c r="H380" s="22" t="n">
        <f aca="false">IF(OR(F380="",G380=""),0,F380*G380)</f>
        <v>0</v>
      </c>
      <c r="I380" s="12"/>
      <c r="J380" s="20"/>
    </row>
    <row r="381" customFormat="false" ht="15" hidden="false" customHeight="false" outlineLevel="0" collapsed="false">
      <c r="B381" s="23"/>
      <c r="C381" s="4"/>
      <c r="D381" s="3"/>
      <c r="E381" s="17" t="str">
        <f aca="false">IFERROR(VLOOKUP(D381,상품마스터!B5:J54,2,FALSE()),"")</f>
        <v/>
      </c>
      <c r="F381" s="3"/>
      <c r="G381" s="18" t="n">
        <f aca="false">IFERROR(IF(C381="출고",VLOOKUP(D381,상품마스터!B5:J54,6,FALSE()),VLOOKUP(D381,상품마스터!B5:J54,5,FALSE())),0)</f>
        <v>0</v>
      </c>
      <c r="H381" s="19" t="n">
        <f aca="false">IF(OR(F381="",G381=""),0,F381*G381)</f>
        <v>0</v>
      </c>
      <c r="I381" s="7"/>
      <c r="J381" s="17"/>
    </row>
    <row r="382" customFormat="false" ht="15" hidden="false" customHeight="false" outlineLevel="0" collapsed="false">
      <c r="B382" s="24"/>
      <c r="C382" s="9"/>
      <c r="D382" s="8"/>
      <c r="E382" s="20" t="str">
        <f aca="false">IFERROR(VLOOKUP(D382,상품마스터!B5:J54,2,FALSE()),"")</f>
        <v/>
      </c>
      <c r="F382" s="8"/>
      <c r="G382" s="21" t="n">
        <f aca="false">IFERROR(IF(C382="출고",VLOOKUP(D382,상품마스터!B5:J54,6,FALSE()),VLOOKUP(D382,상품마스터!B5:J54,5,FALSE())),0)</f>
        <v>0</v>
      </c>
      <c r="H382" s="22" t="n">
        <f aca="false">IF(OR(F382="",G382=""),0,F382*G382)</f>
        <v>0</v>
      </c>
      <c r="I382" s="12"/>
      <c r="J382" s="20"/>
    </row>
    <row r="383" customFormat="false" ht="15" hidden="false" customHeight="false" outlineLevel="0" collapsed="false">
      <c r="B383" s="23"/>
      <c r="C383" s="4"/>
      <c r="D383" s="3"/>
      <c r="E383" s="17" t="str">
        <f aca="false">IFERROR(VLOOKUP(D383,상품마스터!B5:J54,2,FALSE()),"")</f>
        <v/>
      </c>
      <c r="F383" s="3"/>
      <c r="G383" s="18" t="n">
        <f aca="false">IFERROR(IF(C383="출고",VLOOKUP(D383,상품마스터!B5:J54,6,FALSE()),VLOOKUP(D383,상품마스터!B5:J54,5,FALSE())),0)</f>
        <v>0</v>
      </c>
      <c r="H383" s="19" t="n">
        <f aca="false">IF(OR(F383="",G383=""),0,F383*G383)</f>
        <v>0</v>
      </c>
      <c r="I383" s="7"/>
      <c r="J383" s="17"/>
    </row>
    <row r="384" customFormat="false" ht="15" hidden="false" customHeight="false" outlineLevel="0" collapsed="false">
      <c r="B384" s="24"/>
      <c r="C384" s="9"/>
      <c r="D384" s="8"/>
      <c r="E384" s="20" t="str">
        <f aca="false">IFERROR(VLOOKUP(D384,상품마스터!B5:J54,2,FALSE()),"")</f>
        <v/>
      </c>
      <c r="F384" s="8"/>
      <c r="G384" s="21" t="n">
        <f aca="false">IFERROR(IF(C384="출고",VLOOKUP(D384,상품마스터!B5:J54,6,FALSE()),VLOOKUP(D384,상품마스터!B5:J54,5,FALSE())),0)</f>
        <v>0</v>
      </c>
      <c r="H384" s="22" t="n">
        <f aca="false">IF(OR(F384="",G384=""),0,F384*G384)</f>
        <v>0</v>
      </c>
      <c r="I384" s="12"/>
      <c r="J384" s="20"/>
    </row>
    <row r="385" customFormat="false" ht="15" hidden="false" customHeight="false" outlineLevel="0" collapsed="false">
      <c r="B385" s="23"/>
      <c r="C385" s="4"/>
      <c r="D385" s="3"/>
      <c r="E385" s="17" t="str">
        <f aca="false">IFERROR(VLOOKUP(D385,상품마스터!B5:J54,2,FALSE()),"")</f>
        <v/>
      </c>
      <c r="F385" s="3"/>
      <c r="G385" s="18" t="n">
        <f aca="false">IFERROR(IF(C385="출고",VLOOKUP(D385,상품마스터!B5:J54,6,FALSE()),VLOOKUP(D385,상품마스터!B5:J54,5,FALSE())),0)</f>
        <v>0</v>
      </c>
      <c r="H385" s="19" t="n">
        <f aca="false">IF(OR(F385="",G385=""),0,F385*G385)</f>
        <v>0</v>
      </c>
      <c r="I385" s="7"/>
      <c r="J385" s="17"/>
    </row>
    <row r="386" customFormat="false" ht="15" hidden="false" customHeight="false" outlineLevel="0" collapsed="false">
      <c r="B386" s="24"/>
      <c r="C386" s="9"/>
      <c r="D386" s="8"/>
      <c r="E386" s="20" t="str">
        <f aca="false">IFERROR(VLOOKUP(D386,상품마스터!B5:J54,2,FALSE()),"")</f>
        <v/>
      </c>
      <c r="F386" s="8"/>
      <c r="G386" s="21" t="n">
        <f aca="false">IFERROR(IF(C386="출고",VLOOKUP(D386,상품마스터!B5:J54,6,FALSE()),VLOOKUP(D386,상품마스터!B5:J54,5,FALSE())),0)</f>
        <v>0</v>
      </c>
      <c r="H386" s="22" t="n">
        <f aca="false">IF(OR(F386="",G386=""),0,F386*G386)</f>
        <v>0</v>
      </c>
      <c r="I386" s="12"/>
      <c r="J386" s="20"/>
    </row>
    <row r="387" customFormat="false" ht="15" hidden="false" customHeight="false" outlineLevel="0" collapsed="false">
      <c r="B387" s="23"/>
      <c r="C387" s="4"/>
      <c r="D387" s="3"/>
      <c r="E387" s="17" t="str">
        <f aca="false">IFERROR(VLOOKUP(D387,상품마스터!B5:J54,2,FALSE()),"")</f>
        <v/>
      </c>
      <c r="F387" s="3"/>
      <c r="G387" s="18" t="n">
        <f aca="false">IFERROR(IF(C387="출고",VLOOKUP(D387,상품마스터!B5:J54,6,FALSE()),VLOOKUP(D387,상품마스터!B5:J54,5,FALSE())),0)</f>
        <v>0</v>
      </c>
      <c r="H387" s="19" t="n">
        <f aca="false">IF(OR(F387="",G387=""),0,F387*G387)</f>
        <v>0</v>
      </c>
      <c r="I387" s="7"/>
      <c r="J387" s="17"/>
    </row>
    <row r="388" customFormat="false" ht="15" hidden="false" customHeight="false" outlineLevel="0" collapsed="false">
      <c r="B388" s="24"/>
      <c r="C388" s="9"/>
      <c r="D388" s="8"/>
      <c r="E388" s="20" t="str">
        <f aca="false">IFERROR(VLOOKUP(D388,상품마스터!B5:J54,2,FALSE()),"")</f>
        <v/>
      </c>
      <c r="F388" s="8"/>
      <c r="G388" s="21" t="n">
        <f aca="false">IFERROR(IF(C388="출고",VLOOKUP(D388,상품마스터!B5:J54,6,FALSE()),VLOOKUP(D388,상품마스터!B5:J54,5,FALSE())),0)</f>
        <v>0</v>
      </c>
      <c r="H388" s="22" t="n">
        <f aca="false">IF(OR(F388="",G388=""),0,F388*G388)</f>
        <v>0</v>
      </c>
      <c r="I388" s="12"/>
      <c r="J388" s="20"/>
    </row>
    <row r="389" customFormat="false" ht="15" hidden="false" customHeight="false" outlineLevel="0" collapsed="false">
      <c r="B389" s="23"/>
      <c r="C389" s="4"/>
      <c r="D389" s="3"/>
      <c r="E389" s="17" t="str">
        <f aca="false">IFERROR(VLOOKUP(D389,상품마스터!B5:J54,2,FALSE()),"")</f>
        <v/>
      </c>
      <c r="F389" s="3"/>
      <c r="G389" s="18" t="n">
        <f aca="false">IFERROR(IF(C389="출고",VLOOKUP(D389,상품마스터!B5:J54,6,FALSE()),VLOOKUP(D389,상품마스터!B5:J54,5,FALSE())),0)</f>
        <v>0</v>
      </c>
      <c r="H389" s="19" t="n">
        <f aca="false">IF(OR(F389="",G389=""),0,F389*G389)</f>
        <v>0</v>
      </c>
      <c r="I389" s="7"/>
      <c r="J389" s="17"/>
    </row>
    <row r="390" customFormat="false" ht="15" hidden="false" customHeight="false" outlineLevel="0" collapsed="false">
      <c r="B390" s="24"/>
      <c r="C390" s="9"/>
      <c r="D390" s="8"/>
      <c r="E390" s="20" t="str">
        <f aca="false">IFERROR(VLOOKUP(D390,상품마스터!B5:J54,2,FALSE()),"")</f>
        <v/>
      </c>
      <c r="F390" s="8"/>
      <c r="G390" s="21" t="n">
        <f aca="false">IFERROR(IF(C390="출고",VLOOKUP(D390,상품마스터!B5:J54,6,FALSE()),VLOOKUP(D390,상품마스터!B5:J54,5,FALSE())),0)</f>
        <v>0</v>
      </c>
      <c r="H390" s="22" t="n">
        <f aca="false">IF(OR(F390="",G390=""),0,F390*G390)</f>
        <v>0</v>
      </c>
      <c r="I390" s="12"/>
      <c r="J390" s="20"/>
    </row>
    <row r="391" customFormat="false" ht="15" hidden="false" customHeight="false" outlineLevel="0" collapsed="false">
      <c r="B391" s="23"/>
      <c r="C391" s="4"/>
      <c r="D391" s="3"/>
      <c r="E391" s="17" t="str">
        <f aca="false">IFERROR(VLOOKUP(D391,상품마스터!B5:J54,2,FALSE()),"")</f>
        <v/>
      </c>
      <c r="F391" s="3"/>
      <c r="G391" s="18" t="n">
        <f aca="false">IFERROR(IF(C391="출고",VLOOKUP(D391,상품마스터!B5:J54,6,FALSE()),VLOOKUP(D391,상품마스터!B5:J54,5,FALSE())),0)</f>
        <v>0</v>
      </c>
      <c r="H391" s="19" t="n">
        <f aca="false">IF(OR(F391="",G391=""),0,F391*G391)</f>
        <v>0</v>
      </c>
      <c r="I391" s="7"/>
      <c r="J391" s="17"/>
    </row>
    <row r="392" customFormat="false" ht="15" hidden="false" customHeight="false" outlineLevel="0" collapsed="false">
      <c r="B392" s="24"/>
      <c r="C392" s="9"/>
      <c r="D392" s="8"/>
      <c r="E392" s="20" t="str">
        <f aca="false">IFERROR(VLOOKUP(D392,상품마스터!B5:J54,2,FALSE()),"")</f>
        <v/>
      </c>
      <c r="F392" s="8"/>
      <c r="G392" s="21" t="n">
        <f aca="false">IFERROR(IF(C392="출고",VLOOKUP(D392,상품마스터!B5:J54,6,FALSE()),VLOOKUP(D392,상품마스터!B5:J54,5,FALSE())),0)</f>
        <v>0</v>
      </c>
      <c r="H392" s="22" t="n">
        <f aca="false">IF(OR(F392="",G392=""),0,F392*G392)</f>
        <v>0</v>
      </c>
      <c r="I392" s="12"/>
      <c r="J392" s="20"/>
    </row>
    <row r="393" customFormat="false" ht="15" hidden="false" customHeight="false" outlineLevel="0" collapsed="false">
      <c r="B393" s="23"/>
      <c r="C393" s="4"/>
      <c r="D393" s="3"/>
      <c r="E393" s="17" t="str">
        <f aca="false">IFERROR(VLOOKUP(D393,상품마스터!B5:J54,2,FALSE()),"")</f>
        <v/>
      </c>
      <c r="F393" s="3"/>
      <c r="G393" s="18" t="n">
        <f aca="false">IFERROR(IF(C393="출고",VLOOKUP(D393,상품마스터!B5:J54,6,FALSE()),VLOOKUP(D393,상품마스터!B5:J54,5,FALSE())),0)</f>
        <v>0</v>
      </c>
      <c r="H393" s="19" t="n">
        <f aca="false">IF(OR(F393="",G393=""),0,F393*G393)</f>
        <v>0</v>
      </c>
      <c r="I393" s="7"/>
      <c r="J393" s="17"/>
    </row>
    <row r="394" customFormat="false" ht="15" hidden="false" customHeight="false" outlineLevel="0" collapsed="false">
      <c r="B394" s="24"/>
      <c r="C394" s="9"/>
      <c r="D394" s="8"/>
      <c r="E394" s="20" t="str">
        <f aca="false">IFERROR(VLOOKUP(D394,상품마스터!B5:J54,2,FALSE()),"")</f>
        <v/>
      </c>
      <c r="F394" s="8"/>
      <c r="G394" s="21" t="n">
        <f aca="false">IFERROR(IF(C394="출고",VLOOKUP(D394,상품마스터!B5:J54,6,FALSE()),VLOOKUP(D394,상품마스터!B5:J54,5,FALSE())),0)</f>
        <v>0</v>
      </c>
      <c r="H394" s="22" t="n">
        <f aca="false">IF(OR(F394="",G394=""),0,F394*G394)</f>
        <v>0</v>
      </c>
      <c r="I394" s="12"/>
      <c r="J394" s="20"/>
    </row>
    <row r="395" customFormat="false" ht="15" hidden="false" customHeight="false" outlineLevel="0" collapsed="false">
      <c r="B395" s="23"/>
      <c r="C395" s="4"/>
      <c r="D395" s="3"/>
      <c r="E395" s="17" t="str">
        <f aca="false">IFERROR(VLOOKUP(D395,상품마스터!B5:J54,2,FALSE()),"")</f>
        <v/>
      </c>
      <c r="F395" s="3"/>
      <c r="G395" s="18" t="n">
        <f aca="false">IFERROR(IF(C395="출고",VLOOKUP(D395,상품마스터!B5:J54,6,FALSE()),VLOOKUP(D395,상품마스터!B5:J54,5,FALSE())),0)</f>
        <v>0</v>
      </c>
      <c r="H395" s="19" t="n">
        <f aca="false">IF(OR(F395="",G395=""),0,F395*G395)</f>
        <v>0</v>
      </c>
      <c r="I395" s="7"/>
      <c r="J395" s="17"/>
    </row>
    <row r="396" customFormat="false" ht="15" hidden="false" customHeight="false" outlineLevel="0" collapsed="false">
      <c r="B396" s="24"/>
      <c r="C396" s="9"/>
      <c r="D396" s="8"/>
      <c r="E396" s="20" t="str">
        <f aca="false">IFERROR(VLOOKUP(D396,상품마스터!B5:J54,2,FALSE()),"")</f>
        <v/>
      </c>
      <c r="F396" s="8"/>
      <c r="G396" s="21" t="n">
        <f aca="false">IFERROR(IF(C396="출고",VLOOKUP(D396,상품마스터!B5:J54,6,FALSE()),VLOOKUP(D396,상품마스터!B5:J54,5,FALSE())),0)</f>
        <v>0</v>
      </c>
      <c r="H396" s="22" t="n">
        <f aca="false">IF(OR(F396="",G396=""),0,F396*G396)</f>
        <v>0</v>
      </c>
      <c r="I396" s="12"/>
      <c r="J396" s="20"/>
    </row>
    <row r="397" customFormat="false" ht="15" hidden="false" customHeight="false" outlineLevel="0" collapsed="false">
      <c r="B397" s="23"/>
      <c r="C397" s="4"/>
      <c r="D397" s="3"/>
      <c r="E397" s="17" t="str">
        <f aca="false">IFERROR(VLOOKUP(D397,상품마스터!B5:J54,2,FALSE()),"")</f>
        <v/>
      </c>
      <c r="F397" s="3"/>
      <c r="G397" s="18" t="n">
        <f aca="false">IFERROR(IF(C397="출고",VLOOKUP(D397,상품마스터!B5:J54,6,FALSE()),VLOOKUP(D397,상품마스터!B5:J54,5,FALSE())),0)</f>
        <v>0</v>
      </c>
      <c r="H397" s="19" t="n">
        <f aca="false">IF(OR(F397="",G397=""),0,F397*G397)</f>
        <v>0</v>
      </c>
      <c r="I397" s="7"/>
      <c r="J397" s="17"/>
    </row>
    <row r="398" customFormat="false" ht="15" hidden="false" customHeight="false" outlineLevel="0" collapsed="false">
      <c r="B398" s="24"/>
      <c r="C398" s="9"/>
      <c r="D398" s="8"/>
      <c r="E398" s="20" t="str">
        <f aca="false">IFERROR(VLOOKUP(D398,상품마스터!B5:J54,2,FALSE()),"")</f>
        <v/>
      </c>
      <c r="F398" s="8"/>
      <c r="G398" s="21" t="n">
        <f aca="false">IFERROR(IF(C398="출고",VLOOKUP(D398,상품마스터!B5:J54,6,FALSE()),VLOOKUP(D398,상품마스터!B5:J54,5,FALSE())),0)</f>
        <v>0</v>
      </c>
      <c r="H398" s="22" t="n">
        <f aca="false">IF(OR(F398="",G398=""),0,F398*G398)</f>
        <v>0</v>
      </c>
      <c r="I398" s="12"/>
      <c r="J398" s="20"/>
    </row>
    <row r="399" customFormat="false" ht="15" hidden="false" customHeight="false" outlineLevel="0" collapsed="false">
      <c r="B399" s="23"/>
      <c r="C399" s="4"/>
      <c r="D399" s="3"/>
      <c r="E399" s="17" t="str">
        <f aca="false">IFERROR(VLOOKUP(D399,상품마스터!B5:J54,2,FALSE()),"")</f>
        <v/>
      </c>
      <c r="F399" s="3"/>
      <c r="G399" s="18" t="n">
        <f aca="false">IFERROR(IF(C399="출고",VLOOKUP(D399,상품마스터!B5:J54,6,FALSE()),VLOOKUP(D399,상품마스터!B5:J54,5,FALSE())),0)</f>
        <v>0</v>
      </c>
      <c r="H399" s="19" t="n">
        <f aca="false">IF(OR(F399="",G399=""),0,F399*G399)</f>
        <v>0</v>
      </c>
      <c r="I399" s="7"/>
      <c r="J399" s="17"/>
    </row>
    <row r="400" customFormat="false" ht="15" hidden="false" customHeight="false" outlineLevel="0" collapsed="false">
      <c r="B400" s="24"/>
      <c r="C400" s="9"/>
      <c r="D400" s="8"/>
      <c r="E400" s="20" t="str">
        <f aca="false">IFERROR(VLOOKUP(D400,상품마스터!B5:J54,2,FALSE()),"")</f>
        <v/>
      </c>
      <c r="F400" s="8"/>
      <c r="G400" s="21" t="n">
        <f aca="false">IFERROR(IF(C400="출고",VLOOKUP(D400,상품마스터!B5:J54,6,FALSE()),VLOOKUP(D400,상품마스터!B5:J54,5,FALSE())),0)</f>
        <v>0</v>
      </c>
      <c r="H400" s="22" t="n">
        <f aca="false">IF(OR(F400="",G400=""),0,F400*G400)</f>
        <v>0</v>
      </c>
      <c r="I400" s="12"/>
      <c r="J400" s="20"/>
    </row>
    <row r="401" customFormat="false" ht="15" hidden="false" customHeight="false" outlineLevel="0" collapsed="false">
      <c r="B401" s="23"/>
      <c r="C401" s="4"/>
      <c r="D401" s="3"/>
      <c r="E401" s="17" t="str">
        <f aca="false">IFERROR(VLOOKUP(D401,상품마스터!B5:J54,2,FALSE()),"")</f>
        <v/>
      </c>
      <c r="F401" s="3"/>
      <c r="G401" s="18" t="n">
        <f aca="false">IFERROR(IF(C401="출고",VLOOKUP(D401,상품마스터!B5:J54,6,FALSE()),VLOOKUP(D401,상품마스터!B5:J54,5,FALSE())),0)</f>
        <v>0</v>
      </c>
      <c r="H401" s="19" t="n">
        <f aca="false">IF(OR(F401="",G401=""),0,F401*G401)</f>
        <v>0</v>
      </c>
      <c r="I401" s="7"/>
      <c r="J401" s="17"/>
    </row>
    <row r="402" customFormat="false" ht="15" hidden="false" customHeight="false" outlineLevel="0" collapsed="false">
      <c r="B402" s="24"/>
      <c r="C402" s="9"/>
      <c r="D402" s="8"/>
      <c r="E402" s="20" t="str">
        <f aca="false">IFERROR(VLOOKUP(D402,상품마스터!B5:J54,2,FALSE()),"")</f>
        <v/>
      </c>
      <c r="F402" s="8"/>
      <c r="G402" s="21" t="n">
        <f aca="false">IFERROR(IF(C402="출고",VLOOKUP(D402,상품마스터!B5:J54,6,FALSE()),VLOOKUP(D402,상품마스터!B5:J54,5,FALSE())),0)</f>
        <v>0</v>
      </c>
      <c r="H402" s="22" t="n">
        <f aca="false">IF(OR(F402="",G402=""),0,F402*G402)</f>
        <v>0</v>
      </c>
      <c r="I402" s="12"/>
      <c r="J402" s="20"/>
    </row>
    <row r="403" customFormat="false" ht="15" hidden="false" customHeight="false" outlineLevel="0" collapsed="false">
      <c r="B403" s="23"/>
      <c r="C403" s="4"/>
      <c r="D403" s="3"/>
      <c r="E403" s="17" t="str">
        <f aca="false">IFERROR(VLOOKUP(D403,상품마스터!B5:J54,2,FALSE()),"")</f>
        <v/>
      </c>
      <c r="F403" s="3"/>
      <c r="G403" s="18" t="n">
        <f aca="false">IFERROR(IF(C403="출고",VLOOKUP(D403,상품마스터!B5:J54,6,FALSE()),VLOOKUP(D403,상품마스터!B5:J54,5,FALSE())),0)</f>
        <v>0</v>
      </c>
      <c r="H403" s="19" t="n">
        <f aca="false">IF(OR(F403="",G403=""),0,F403*G403)</f>
        <v>0</v>
      </c>
      <c r="I403" s="7"/>
      <c r="J403" s="17"/>
    </row>
    <row r="404" customFormat="false" ht="15" hidden="false" customHeight="false" outlineLevel="0" collapsed="false">
      <c r="B404" s="24"/>
      <c r="C404" s="9"/>
      <c r="D404" s="8"/>
      <c r="E404" s="20" t="str">
        <f aca="false">IFERROR(VLOOKUP(D404,상품마스터!B5:J54,2,FALSE()),"")</f>
        <v/>
      </c>
      <c r="F404" s="8"/>
      <c r="G404" s="21" t="n">
        <f aca="false">IFERROR(IF(C404="출고",VLOOKUP(D404,상품마스터!B5:J54,6,FALSE()),VLOOKUP(D404,상품마스터!B5:J54,5,FALSE())),0)</f>
        <v>0</v>
      </c>
      <c r="H404" s="22" t="n">
        <f aca="false">IF(OR(F404="",G404=""),0,F404*G404)</f>
        <v>0</v>
      </c>
      <c r="I404" s="12"/>
      <c r="J404" s="20"/>
    </row>
    <row r="405" customFormat="false" ht="15" hidden="false" customHeight="false" outlineLevel="0" collapsed="false">
      <c r="B405" s="23"/>
      <c r="C405" s="4"/>
      <c r="D405" s="3"/>
      <c r="E405" s="17" t="str">
        <f aca="false">IFERROR(VLOOKUP(D405,상품마스터!B5:J54,2,FALSE()),"")</f>
        <v/>
      </c>
      <c r="F405" s="3"/>
      <c r="G405" s="18" t="n">
        <f aca="false">IFERROR(IF(C405="출고",VLOOKUP(D405,상품마스터!B5:J54,6,FALSE()),VLOOKUP(D405,상품마스터!B5:J54,5,FALSE())),0)</f>
        <v>0</v>
      </c>
      <c r="H405" s="19" t="n">
        <f aca="false">IF(OR(F405="",G405=""),0,F405*G405)</f>
        <v>0</v>
      </c>
      <c r="I405" s="7"/>
      <c r="J405" s="17"/>
    </row>
    <row r="406" customFormat="false" ht="15" hidden="false" customHeight="false" outlineLevel="0" collapsed="false">
      <c r="B406" s="24"/>
      <c r="C406" s="9"/>
      <c r="D406" s="8"/>
      <c r="E406" s="20" t="str">
        <f aca="false">IFERROR(VLOOKUP(D406,상품마스터!B5:J54,2,FALSE()),"")</f>
        <v/>
      </c>
      <c r="F406" s="8"/>
      <c r="G406" s="21" t="n">
        <f aca="false">IFERROR(IF(C406="출고",VLOOKUP(D406,상품마스터!B5:J54,6,FALSE()),VLOOKUP(D406,상품마스터!B5:J54,5,FALSE())),0)</f>
        <v>0</v>
      </c>
      <c r="H406" s="22" t="n">
        <f aca="false">IF(OR(F406="",G406=""),0,F406*G406)</f>
        <v>0</v>
      </c>
      <c r="I406" s="12"/>
      <c r="J406" s="20"/>
    </row>
    <row r="407" customFormat="false" ht="15" hidden="false" customHeight="false" outlineLevel="0" collapsed="false">
      <c r="B407" s="23"/>
      <c r="C407" s="4"/>
      <c r="D407" s="3"/>
      <c r="E407" s="17" t="str">
        <f aca="false">IFERROR(VLOOKUP(D407,상품마스터!B5:J54,2,FALSE()),"")</f>
        <v/>
      </c>
      <c r="F407" s="3"/>
      <c r="G407" s="18" t="n">
        <f aca="false">IFERROR(IF(C407="출고",VLOOKUP(D407,상품마스터!B5:J54,6,FALSE()),VLOOKUP(D407,상품마스터!B5:J54,5,FALSE())),0)</f>
        <v>0</v>
      </c>
      <c r="H407" s="19" t="n">
        <f aca="false">IF(OR(F407="",G407=""),0,F407*G407)</f>
        <v>0</v>
      </c>
      <c r="I407" s="7"/>
      <c r="J407" s="17"/>
    </row>
    <row r="408" customFormat="false" ht="15" hidden="false" customHeight="false" outlineLevel="0" collapsed="false">
      <c r="B408" s="24"/>
      <c r="C408" s="9"/>
      <c r="D408" s="8"/>
      <c r="E408" s="20" t="str">
        <f aca="false">IFERROR(VLOOKUP(D408,상품마스터!B5:J54,2,FALSE()),"")</f>
        <v/>
      </c>
      <c r="F408" s="8"/>
      <c r="G408" s="21" t="n">
        <f aca="false">IFERROR(IF(C408="출고",VLOOKUP(D408,상품마스터!B5:J54,6,FALSE()),VLOOKUP(D408,상품마스터!B5:J54,5,FALSE())),0)</f>
        <v>0</v>
      </c>
      <c r="H408" s="22" t="n">
        <f aca="false">IF(OR(F408="",G408=""),0,F408*G408)</f>
        <v>0</v>
      </c>
      <c r="I408" s="12"/>
      <c r="J408" s="20"/>
    </row>
    <row r="409" customFormat="false" ht="15" hidden="false" customHeight="false" outlineLevel="0" collapsed="false">
      <c r="B409" s="23"/>
      <c r="C409" s="4"/>
      <c r="D409" s="3"/>
      <c r="E409" s="17" t="str">
        <f aca="false">IFERROR(VLOOKUP(D409,상품마스터!B5:J54,2,FALSE()),"")</f>
        <v/>
      </c>
      <c r="F409" s="3"/>
      <c r="G409" s="18" t="n">
        <f aca="false">IFERROR(IF(C409="출고",VLOOKUP(D409,상품마스터!B5:J54,6,FALSE()),VLOOKUP(D409,상품마스터!B5:J54,5,FALSE())),0)</f>
        <v>0</v>
      </c>
      <c r="H409" s="19" t="n">
        <f aca="false">IF(OR(F409="",G409=""),0,F409*G409)</f>
        <v>0</v>
      </c>
      <c r="I409" s="7"/>
      <c r="J409" s="17"/>
    </row>
    <row r="410" customFormat="false" ht="15" hidden="false" customHeight="false" outlineLevel="0" collapsed="false">
      <c r="B410" s="24"/>
      <c r="C410" s="9"/>
      <c r="D410" s="8"/>
      <c r="E410" s="20" t="str">
        <f aca="false">IFERROR(VLOOKUP(D410,상품마스터!B5:J54,2,FALSE()),"")</f>
        <v/>
      </c>
      <c r="F410" s="8"/>
      <c r="G410" s="21" t="n">
        <f aca="false">IFERROR(IF(C410="출고",VLOOKUP(D410,상품마스터!B5:J54,6,FALSE()),VLOOKUP(D410,상품마스터!B5:J54,5,FALSE())),0)</f>
        <v>0</v>
      </c>
      <c r="H410" s="22" t="n">
        <f aca="false">IF(OR(F410="",G410=""),0,F410*G410)</f>
        <v>0</v>
      </c>
      <c r="I410" s="12"/>
      <c r="J410" s="20"/>
    </row>
    <row r="411" customFormat="false" ht="15" hidden="false" customHeight="false" outlineLevel="0" collapsed="false">
      <c r="B411" s="23"/>
      <c r="C411" s="4"/>
      <c r="D411" s="3"/>
      <c r="E411" s="17" t="str">
        <f aca="false">IFERROR(VLOOKUP(D411,상품마스터!B5:J54,2,FALSE()),"")</f>
        <v/>
      </c>
      <c r="F411" s="3"/>
      <c r="G411" s="18" t="n">
        <f aca="false">IFERROR(IF(C411="출고",VLOOKUP(D411,상품마스터!B5:J54,6,FALSE()),VLOOKUP(D411,상품마스터!B5:J54,5,FALSE())),0)</f>
        <v>0</v>
      </c>
      <c r="H411" s="19" t="n">
        <f aca="false">IF(OR(F411="",G411=""),0,F411*G411)</f>
        <v>0</v>
      </c>
      <c r="I411" s="7"/>
      <c r="J411" s="17"/>
    </row>
    <row r="412" customFormat="false" ht="15" hidden="false" customHeight="false" outlineLevel="0" collapsed="false">
      <c r="B412" s="24"/>
      <c r="C412" s="9"/>
      <c r="D412" s="8"/>
      <c r="E412" s="20" t="str">
        <f aca="false">IFERROR(VLOOKUP(D412,상품마스터!B5:J54,2,FALSE()),"")</f>
        <v/>
      </c>
      <c r="F412" s="8"/>
      <c r="G412" s="21" t="n">
        <f aca="false">IFERROR(IF(C412="출고",VLOOKUP(D412,상품마스터!B5:J54,6,FALSE()),VLOOKUP(D412,상품마스터!B5:J54,5,FALSE())),0)</f>
        <v>0</v>
      </c>
      <c r="H412" s="22" t="n">
        <f aca="false">IF(OR(F412="",G412=""),0,F412*G412)</f>
        <v>0</v>
      </c>
      <c r="I412" s="12"/>
      <c r="J412" s="20"/>
    </row>
    <row r="413" customFormat="false" ht="15" hidden="false" customHeight="false" outlineLevel="0" collapsed="false">
      <c r="B413" s="23"/>
      <c r="C413" s="4"/>
      <c r="D413" s="3"/>
      <c r="E413" s="17" t="str">
        <f aca="false">IFERROR(VLOOKUP(D413,상품마스터!B5:J54,2,FALSE()),"")</f>
        <v/>
      </c>
      <c r="F413" s="3"/>
      <c r="G413" s="18" t="n">
        <f aca="false">IFERROR(IF(C413="출고",VLOOKUP(D413,상품마스터!B5:J54,6,FALSE()),VLOOKUP(D413,상품마스터!B5:J54,5,FALSE())),0)</f>
        <v>0</v>
      </c>
      <c r="H413" s="19" t="n">
        <f aca="false">IF(OR(F413="",G413=""),0,F413*G413)</f>
        <v>0</v>
      </c>
      <c r="I413" s="7"/>
      <c r="J413" s="17"/>
    </row>
    <row r="414" customFormat="false" ht="15" hidden="false" customHeight="false" outlineLevel="0" collapsed="false">
      <c r="B414" s="24"/>
      <c r="C414" s="9"/>
      <c r="D414" s="8"/>
      <c r="E414" s="20" t="str">
        <f aca="false">IFERROR(VLOOKUP(D414,상품마스터!B5:J54,2,FALSE()),"")</f>
        <v/>
      </c>
      <c r="F414" s="8"/>
      <c r="G414" s="21" t="n">
        <f aca="false">IFERROR(IF(C414="출고",VLOOKUP(D414,상품마스터!B5:J54,6,FALSE()),VLOOKUP(D414,상품마스터!B5:J54,5,FALSE())),0)</f>
        <v>0</v>
      </c>
      <c r="H414" s="22" t="n">
        <f aca="false">IF(OR(F414="",G414=""),0,F414*G414)</f>
        <v>0</v>
      </c>
      <c r="I414" s="12"/>
      <c r="J414" s="20"/>
    </row>
    <row r="415" customFormat="false" ht="15" hidden="false" customHeight="false" outlineLevel="0" collapsed="false">
      <c r="B415" s="23"/>
      <c r="C415" s="4"/>
      <c r="D415" s="3"/>
      <c r="E415" s="17" t="str">
        <f aca="false">IFERROR(VLOOKUP(D415,상품마스터!B5:J54,2,FALSE()),"")</f>
        <v/>
      </c>
      <c r="F415" s="3"/>
      <c r="G415" s="18" t="n">
        <f aca="false">IFERROR(IF(C415="출고",VLOOKUP(D415,상품마스터!B5:J54,6,FALSE()),VLOOKUP(D415,상품마스터!B5:J54,5,FALSE())),0)</f>
        <v>0</v>
      </c>
      <c r="H415" s="19" t="n">
        <f aca="false">IF(OR(F415="",G415=""),0,F415*G415)</f>
        <v>0</v>
      </c>
      <c r="I415" s="7"/>
      <c r="J415" s="17"/>
    </row>
    <row r="416" customFormat="false" ht="15" hidden="false" customHeight="false" outlineLevel="0" collapsed="false">
      <c r="B416" s="24"/>
      <c r="C416" s="9"/>
      <c r="D416" s="8"/>
      <c r="E416" s="20" t="str">
        <f aca="false">IFERROR(VLOOKUP(D416,상품마스터!B5:J54,2,FALSE()),"")</f>
        <v/>
      </c>
      <c r="F416" s="8"/>
      <c r="G416" s="21" t="n">
        <f aca="false">IFERROR(IF(C416="출고",VLOOKUP(D416,상품마스터!B5:J54,6,FALSE()),VLOOKUP(D416,상품마스터!B5:J54,5,FALSE())),0)</f>
        <v>0</v>
      </c>
      <c r="H416" s="22" t="n">
        <f aca="false">IF(OR(F416="",G416=""),0,F416*G416)</f>
        <v>0</v>
      </c>
      <c r="I416" s="12"/>
      <c r="J416" s="20"/>
    </row>
    <row r="417" customFormat="false" ht="15" hidden="false" customHeight="false" outlineLevel="0" collapsed="false">
      <c r="B417" s="23"/>
      <c r="C417" s="4"/>
      <c r="D417" s="3"/>
      <c r="E417" s="17" t="str">
        <f aca="false">IFERROR(VLOOKUP(D417,상품마스터!B5:J54,2,FALSE()),"")</f>
        <v/>
      </c>
      <c r="F417" s="3"/>
      <c r="G417" s="18" t="n">
        <f aca="false">IFERROR(IF(C417="출고",VLOOKUP(D417,상품마스터!B5:J54,6,FALSE()),VLOOKUP(D417,상품마스터!B5:J54,5,FALSE())),0)</f>
        <v>0</v>
      </c>
      <c r="H417" s="19" t="n">
        <f aca="false">IF(OR(F417="",G417=""),0,F417*G417)</f>
        <v>0</v>
      </c>
      <c r="I417" s="7"/>
      <c r="J417" s="17"/>
    </row>
    <row r="418" customFormat="false" ht="15" hidden="false" customHeight="false" outlineLevel="0" collapsed="false">
      <c r="B418" s="24"/>
      <c r="C418" s="9"/>
      <c r="D418" s="8"/>
      <c r="E418" s="20" t="str">
        <f aca="false">IFERROR(VLOOKUP(D418,상품마스터!B5:J54,2,FALSE()),"")</f>
        <v/>
      </c>
      <c r="F418" s="8"/>
      <c r="G418" s="21" t="n">
        <f aca="false">IFERROR(IF(C418="출고",VLOOKUP(D418,상품마스터!B5:J54,6,FALSE()),VLOOKUP(D418,상품마스터!B5:J54,5,FALSE())),0)</f>
        <v>0</v>
      </c>
      <c r="H418" s="22" t="n">
        <f aca="false">IF(OR(F418="",G418=""),0,F418*G418)</f>
        <v>0</v>
      </c>
      <c r="I418" s="12"/>
      <c r="J418" s="20"/>
    </row>
    <row r="419" customFormat="false" ht="15" hidden="false" customHeight="false" outlineLevel="0" collapsed="false">
      <c r="B419" s="23"/>
      <c r="C419" s="4"/>
      <c r="D419" s="3"/>
      <c r="E419" s="17" t="str">
        <f aca="false">IFERROR(VLOOKUP(D419,상품마스터!B5:J54,2,FALSE()),"")</f>
        <v/>
      </c>
      <c r="F419" s="3"/>
      <c r="G419" s="18" t="n">
        <f aca="false">IFERROR(IF(C419="출고",VLOOKUP(D419,상품마스터!B5:J54,6,FALSE()),VLOOKUP(D419,상품마스터!B5:J54,5,FALSE())),0)</f>
        <v>0</v>
      </c>
      <c r="H419" s="19" t="n">
        <f aca="false">IF(OR(F419="",G419=""),0,F419*G419)</f>
        <v>0</v>
      </c>
      <c r="I419" s="7"/>
      <c r="J419" s="17"/>
    </row>
    <row r="420" customFormat="false" ht="15" hidden="false" customHeight="false" outlineLevel="0" collapsed="false">
      <c r="B420" s="24"/>
      <c r="C420" s="9"/>
      <c r="D420" s="8"/>
      <c r="E420" s="20" t="str">
        <f aca="false">IFERROR(VLOOKUP(D420,상품마스터!B5:J54,2,FALSE()),"")</f>
        <v/>
      </c>
      <c r="F420" s="8"/>
      <c r="G420" s="21" t="n">
        <f aca="false">IFERROR(IF(C420="출고",VLOOKUP(D420,상품마스터!B5:J54,6,FALSE()),VLOOKUP(D420,상품마스터!B5:J54,5,FALSE())),0)</f>
        <v>0</v>
      </c>
      <c r="H420" s="22" t="n">
        <f aca="false">IF(OR(F420="",G420=""),0,F420*G420)</f>
        <v>0</v>
      </c>
      <c r="I420" s="12"/>
      <c r="J420" s="20"/>
    </row>
    <row r="421" customFormat="false" ht="15" hidden="false" customHeight="false" outlineLevel="0" collapsed="false">
      <c r="B421" s="23"/>
      <c r="C421" s="4"/>
      <c r="D421" s="3"/>
      <c r="E421" s="17" t="str">
        <f aca="false">IFERROR(VLOOKUP(D421,상품마스터!B5:J54,2,FALSE()),"")</f>
        <v/>
      </c>
      <c r="F421" s="3"/>
      <c r="G421" s="18" t="n">
        <f aca="false">IFERROR(IF(C421="출고",VLOOKUP(D421,상품마스터!B5:J54,6,FALSE()),VLOOKUP(D421,상품마스터!B5:J54,5,FALSE())),0)</f>
        <v>0</v>
      </c>
      <c r="H421" s="19" t="n">
        <f aca="false">IF(OR(F421="",G421=""),0,F421*G421)</f>
        <v>0</v>
      </c>
      <c r="I421" s="7"/>
      <c r="J421" s="17"/>
    </row>
    <row r="422" customFormat="false" ht="15" hidden="false" customHeight="false" outlineLevel="0" collapsed="false">
      <c r="B422" s="24"/>
      <c r="C422" s="9"/>
      <c r="D422" s="8"/>
      <c r="E422" s="20" t="str">
        <f aca="false">IFERROR(VLOOKUP(D422,상품마스터!B5:J54,2,FALSE()),"")</f>
        <v/>
      </c>
      <c r="F422" s="8"/>
      <c r="G422" s="21" t="n">
        <f aca="false">IFERROR(IF(C422="출고",VLOOKUP(D422,상품마스터!B5:J54,6,FALSE()),VLOOKUP(D422,상품마스터!B5:J54,5,FALSE())),0)</f>
        <v>0</v>
      </c>
      <c r="H422" s="22" t="n">
        <f aca="false">IF(OR(F422="",G422=""),0,F422*G422)</f>
        <v>0</v>
      </c>
      <c r="I422" s="12"/>
      <c r="J422" s="20"/>
    </row>
    <row r="423" customFormat="false" ht="15" hidden="false" customHeight="false" outlineLevel="0" collapsed="false">
      <c r="B423" s="23"/>
      <c r="C423" s="4"/>
      <c r="D423" s="3"/>
      <c r="E423" s="17" t="str">
        <f aca="false">IFERROR(VLOOKUP(D423,상품마스터!B5:J54,2,FALSE()),"")</f>
        <v/>
      </c>
      <c r="F423" s="3"/>
      <c r="G423" s="18" t="n">
        <f aca="false">IFERROR(IF(C423="출고",VLOOKUP(D423,상품마스터!B5:J54,6,FALSE()),VLOOKUP(D423,상품마스터!B5:J54,5,FALSE())),0)</f>
        <v>0</v>
      </c>
      <c r="H423" s="19" t="n">
        <f aca="false">IF(OR(F423="",G423=""),0,F423*G423)</f>
        <v>0</v>
      </c>
      <c r="I423" s="7"/>
      <c r="J423" s="17"/>
    </row>
    <row r="424" customFormat="false" ht="15" hidden="false" customHeight="false" outlineLevel="0" collapsed="false">
      <c r="B424" s="24"/>
      <c r="C424" s="9"/>
      <c r="D424" s="8"/>
      <c r="E424" s="20" t="str">
        <f aca="false">IFERROR(VLOOKUP(D424,상품마스터!B5:J54,2,FALSE()),"")</f>
        <v/>
      </c>
      <c r="F424" s="8"/>
      <c r="G424" s="21" t="n">
        <f aca="false">IFERROR(IF(C424="출고",VLOOKUP(D424,상품마스터!B5:J54,6,FALSE()),VLOOKUP(D424,상품마스터!B5:J54,5,FALSE())),0)</f>
        <v>0</v>
      </c>
      <c r="H424" s="22" t="n">
        <f aca="false">IF(OR(F424="",G424=""),0,F424*G424)</f>
        <v>0</v>
      </c>
      <c r="I424" s="12"/>
      <c r="J424" s="20"/>
    </row>
    <row r="425" customFormat="false" ht="15" hidden="false" customHeight="false" outlineLevel="0" collapsed="false">
      <c r="B425" s="23"/>
      <c r="C425" s="4"/>
      <c r="D425" s="3"/>
      <c r="E425" s="17" t="str">
        <f aca="false">IFERROR(VLOOKUP(D425,상품마스터!B5:J54,2,FALSE()),"")</f>
        <v/>
      </c>
      <c r="F425" s="3"/>
      <c r="G425" s="18" t="n">
        <f aca="false">IFERROR(IF(C425="출고",VLOOKUP(D425,상품마스터!B5:J54,6,FALSE()),VLOOKUP(D425,상품마스터!B5:J54,5,FALSE())),0)</f>
        <v>0</v>
      </c>
      <c r="H425" s="19" t="n">
        <f aca="false">IF(OR(F425="",G425=""),0,F425*G425)</f>
        <v>0</v>
      </c>
      <c r="I425" s="7"/>
      <c r="J425" s="17"/>
    </row>
    <row r="426" customFormat="false" ht="15" hidden="false" customHeight="false" outlineLevel="0" collapsed="false">
      <c r="B426" s="24"/>
      <c r="C426" s="9"/>
      <c r="D426" s="8"/>
      <c r="E426" s="20" t="str">
        <f aca="false">IFERROR(VLOOKUP(D426,상품마스터!B5:J54,2,FALSE()),"")</f>
        <v/>
      </c>
      <c r="F426" s="8"/>
      <c r="G426" s="21" t="n">
        <f aca="false">IFERROR(IF(C426="출고",VLOOKUP(D426,상품마스터!B5:J54,6,FALSE()),VLOOKUP(D426,상품마스터!B5:J54,5,FALSE())),0)</f>
        <v>0</v>
      </c>
      <c r="H426" s="22" t="n">
        <f aca="false">IF(OR(F426="",G426=""),0,F426*G426)</f>
        <v>0</v>
      </c>
      <c r="I426" s="12"/>
      <c r="J426" s="20"/>
    </row>
    <row r="427" customFormat="false" ht="15" hidden="false" customHeight="false" outlineLevel="0" collapsed="false">
      <c r="B427" s="23"/>
      <c r="C427" s="4"/>
      <c r="D427" s="3"/>
      <c r="E427" s="17" t="str">
        <f aca="false">IFERROR(VLOOKUP(D427,상품마스터!B5:J54,2,FALSE()),"")</f>
        <v/>
      </c>
      <c r="F427" s="3"/>
      <c r="G427" s="18" t="n">
        <f aca="false">IFERROR(IF(C427="출고",VLOOKUP(D427,상품마스터!B5:J54,6,FALSE()),VLOOKUP(D427,상품마스터!B5:J54,5,FALSE())),0)</f>
        <v>0</v>
      </c>
      <c r="H427" s="19" t="n">
        <f aca="false">IF(OR(F427="",G427=""),0,F427*G427)</f>
        <v>0</v>
      </c>
      <c r="I427" s="7"/>
      <c r="J427" s="17"/>
    </row>
    <row r="428" customFormat="false" ht="15" hidden="false" customHeight="false" outlineLevel="0" collapsed="false">
      <c r="B428" s="24"/>
      <c r="C428" s="9"/>
      <c r="D428" s="8"/>
      <c r="E428" s="20" t="str">
        <f aca="false">IFERROR(VLOOKUP(D428,상품마스터!B5:J54,2,FALSE()),"")</f>
        <v/>
      </c>
      <c r="F428" s="8"/>
      <c r="G428" s="21" t="n">
        <f aca="false">IFERROR(IF(C428="출고",VLOOKUP(D428,상품마스터!B5:J54,6,FALSE()),VLOOKUP(D428,상품마스터!B5:J54,5,FALSE())),0)</f>
        <v>0</v>
      </c>
      <c r="H428" s="22" t="n">
        <f aca="false">IF(OR(F428="",G428=""),0,F428*G428)</f>
        <v>0</v>
      </c>
      <c r="I428" s="12"/>
      <c r="J428" s="20"/>
    </row>
    <row r="429" customFormat="false" ht="15" hidden="false" customHeight="false" outlineLevel="0" collapsed="false">
      <c r="B429" s="23"/>
      <c r="C429" s="4"/>
      <c r="D429" s="3"/>
      <c r="E429" s="17" t="str">
        <f aca="false">IFERROR(VLOOKUP(D429,상품마스터!B5:J54,2,FALSE()),"")</f>
        <v/>
      </c>
      <c r="F429" s="3"/>
      <c r="G429" s="18" t="n">
        <f aca="false">IFERROR(IF(C429="출고",VLOOKUP(D429,상품마스터!B5:J54,6,FALSE()),VLOOKUP(D429,상품마스터!B5:J54,5,FALSE())),0)</f>
        <v>0</v>
      </c>
      <c r="H429" s="19" t="n">
        <f aca="false">IF(OR(F429="",G429=""),0,F429*G429)</f>
        <v>0</v>
      </c>
      <c r="I429" s="7"/>
      <c r="J429" s="17"/>
    </row>
    <row r="430" customFormat="false" ht="15" hidden="false" customHeight="false" outlineLevel="0" collapsed="false">
      <c r="B430" s="24"/>
      <c r="C430" s="9"/>
      <c r="D430" s="8"/>
      <c r="E430" s="20" t="str">
        <f aca="false">IFERROR(VLOOKUP(D430,상품마스터!B5:J54,2,FALSE()),"")</f>
        <v/>
      </c>
      <c r="F430" s="8"/>
      <c r="G430" s="21" t="n">
        <f aca="false">IFERROR(IF(C430="출고",VLOOKUP(D430,상품마스터!B5:J54,6,FALSE()),VLOOKUP(D430,상품마스터!B5:J54,5,FALSE())),0)</f>
        <v>0</v>
      </c>
      <c r="H430" s="22" t="n">
        <f aca="false">IF(OR(F430="",G430=""),0,F430*G430)</f>
        <v>0</v>
      </c>
      <c r="I430" s="12"/>
      <c r="J430" s="20"/>
    </row>
    <row r="431" customFormat="false" ht="15" hidden="false" customHeight="false" outlineLevel="0" collapsed="false">
      <c r="B431" s="23"/>
      <c r="C431" s="4"/>
      <c r="D431" s="3"/>
      <c r="E431" s="17" t="str">
        <f aca="false">IFERROR(VLOOKUP(D431,상품마스터!B5:J54,2,FALSE()),"")</f>
        <v/>
      </c>
      <c r="F431" s="3"/>
      <c r="G431" s="18" t="n">
        <f aca="false">IFERROR(IF(C431="출고",VLOOKUP(D431,상품마스터!B5:J54,6,FALSE()),VLOOKUP(D431,상품마스터!B5:J54,5,FALSE())),0)</f>
        <v>0</v>
      </c>
      <c r="H431" s="19" t="n">
        <f aca="false">IF(OR(F431="",G431=""),0,F431*G431)</f>
        <v>0</v>
      </c>
      <c r="I431" s="7"/>
      <c r="J431" s="17"/>
    </row>
    <row r="432" customFormat="false" ht="15" hidden="false" customHeight="false" outlineLevel="0" collapsed="false">
      <c r="B432" s="24"/>
      <c r="C432" s="9"/>
      <c r="D432" s="8"/>
      <c r="E432" s="20" t="str">
        <f aca="false">IFERROR(VLOOKUP(D432,상품마스터!B5:J54,2,FALSE()),"")</f>
        <v/>
      </c>
      <c r="F432" s="8"/>
      <c r="G432" s="21" t="n">
        <f aca="false">IFERROR(IF(C432="출고",VLOOKUP(D432,상품마스터!B5:J54,6,FALSE()),VLOOKUP(D432,상품마스터!B5:J54,5,FALSE())),0)</f>
        <v>0</v>
      </c>
      <c r="H432" s="22" t="n">
        <f aca="false">IF(OR(F432="",G432=""),0,F432*G432)</f>
        <v>0</v>
      </c>
      <c r="I432" s="12"/>
      <c r="J432" s="20"/>
    </row>
    <row r="433" customFormat="false" ht="15" hidden="false" customHeight="false" outlineLevel="0" collapsed="false">
      <c r="B433" s="23"/>
      <c r="C433" s="4"/>
      <c r="D433" s="3"/>
      <c r="E433" s="17" t="str">
        <f aca="false">IFERROR(VLOOKUP(D433,상품마스터!B5:J54,2,FALSE()),"")</f>
        <v/>
      </c>
      <c r="F433" s="3"/>
      <c r="G433" s="18" t="n">
        <f aca="false">IFERROR(IF(C433="출고",VLOOKUP(D433,상품마스터!B5:J54,6,FALSE()),VLOOKUP(D433,상품마스터!B5:J54,5,FALSE())),0)</f>
        <v>0</v>
      </c>
      <c r="H433" s="19" t="n">
        <f aca="false">IF(OR(F433="",G433=""),0,F433*G433)</f>
        <v>0</v>
      </c>
      <c r="I433" s="7"/>
      <c r="J433" s="17"/>
    </row>
    <row r="434" customFormat="false" ht="15" hidden="false" customHeight="false" outlineLevel="0" collapsed="false">
      <c r="B434" s="24"/>
      <c r="C434" s="9"/>
      <c r="D434" s="8"/>
      <c r="E434" s="20" t="str">
        <f aca="false">IFERROR(VLOOKUP(D434,상품마스터!B5:J54,2,FALSE()),"")</f>
        <v/>
      </c>
      <c r="F434" s="8"/>
      <c r="G434" s="21" t="n">
        <f aca="false">IFERROR(IF(C434="출고",VLOOKUP(D434,상품마스터!B5:J54,6,FALSE()),VLOOKUP(D434,상품마스터!B5:J54,5,FALSE())),0)</f>
        <v>0</v>
      </c>
      <c r="H434" s="22" t="n">
        <f aca="false">IF(OR(F434="",G434=""),0,F434*G434)</f>
        <v>0</v>
      </c>
      <c r="I434" s="12"/>
      <c r="J434" s="20"/>
    </row>
    <row r="435" customFormat="false" ht="15" hidden="false" customHeight="false" outlineLevel="0" collapsed="false">
      <c r="B435" s="23"/>
      <c r="C435" s="4"/>
      <c r="D435" s="3"/>
      <c r="E435" s="17" t="str">
        <f aca="false">IFERROR(VLOOKUP(D435,상품마스터!B5:J54,2,FALSE()),"")</f>
        <v/>
      </c>
      <c r="F435" s="3"/>
      <c r="G435" s="18" t="n">
        <f aca="false">IFERROR(IF(C435="출고",VLOOKUP(D435,상품마스터!B5:J54,6,FALSE()),VLOOKUP(D435,상품마스터!B5:J54,5,FALSE())),0)</f>
        <v>0</v>
      </c>
      <c r="H435" s="19" t="n">
        <f aca="false">IF(OR(F435="",G435=""),0,F435*G435)</f>
        <v>0</v>
      </c>
      <c r="I435" s="7"/>
      <c r="J435" s="17"/>
    </row>
    <row r="436" customFormat="false" ht="15" hidden="false" customHeight="false" outlineLevel="0" collapsed="false">
      <c r="B436" s="24"/>
      <c r="C436" s="9"/>
      <c r="D436" s="8"/>
      <c r="E436" s="20" t="str">
        <f aca="false">IFERROR(VLOOKUP(D436,상품마스터!B5:J54,2,FALSE()),"")</f>
        <v/>
      </c>
      <c r="F436" s="8"/>
      <c r="G436" s="21" t="n">
        <f aca="false">IFERROR(IF(C436="출고",VLOOKUP(D436,상품마스터!B5:J54,6,FALSE()),VLOOKUP(D436,상품마스터!B5:J54,5,FALSE())),0)</f>
        <v>0</v>
      </c>
      <c r="H436" s="22" t="n">
        <f aca="false">IF(OR(F436="",G436=""),0,F436*G436)</f>
        <v>0</v>
      </c>
      <c r="I436" s="12"/>
      <c r="J436" s="20"/>
    </row>
    <row r="437" customFormat="false" ht="15" hidden="false" customHeight="false" outlineLevel="0" collapsed="false">
      <c r="B437" s="23"/>
      <c r="C437" s="4"/>
      <c r="D437" s="3"/>
      <c r="E437" s="17" t="str">
        <f aca="false">IFERROR(VLOOKUP(D437,상품마스터!B5:J54,2,FALSE()),"")</f>
        <v/>
      </c>
      <c r="F437" s="3"/>
      <c r="G437" s="18" t="n">
        <f aca="false">IFERROR(IF(C437="출고",VLOOKUP(D437,상품마스터!B5:J54,6,FALSE()),VLOOKUP(D437,상품마스터!B5:J54,5,FALSE())),0)</f>
        <v>0</v>
      </c>
      <c r="H437" s="19" t="n">
        <f aca="false">IF(OR(F437="",G437=""),0,F437*G437)</f>
        <v>0</v>
      </c>
      <c r="I437" s="7"/>
      <c r="J437" s="17"/>
    </row>
    <row r="438" customFormat="false" ht="15" hidden="false" customHeight="false" outlineLevel="0" collapsed="false">
      <c r="B438" s="24"/>
      <c r="C438" s="9"/>
      <c r="D438" s="8"/>
      <c r="E438" s="20" t="str">
        <f aca="false">IFERROR(VLOOKUP(D438,상품마스터!B5:J54,2,FALSE()),"")</f>
        <v/>
      </c>
      <c r="F438" s="8"/>
      <c r="G438" s="21" t="n">
        <f aca="false">IFERROR(IF(C438="출고",VLOOKUP(D438,상품마스터!B5:J54,6,FALSE()),VLOOKUP(D438,상품마스터!B5:J54,5,FALSE())),0)</f>
        <v>0</v>
      </c>
      <c r="H438" s="22" t="n">
        <f aca="false">IF(OR(F438="",G438=""),0,F438*G438)</f>
        <v>0</v>
      </c>
      <c r="I438" s="12"/>
      <c r="J438" s="20"/>
    </row>
    <row r="439" customFormat="false" ht="15" hidden="false" customHeight="false" outlineLevel="0" collapsed="false">
      <c r="B439" s="23"/>
      <c r="C439" s="4"/>
      <c r="D439" s="3"/>
      <c r="E439" s="17" t="str">
        <f aca="false">IFERROR(VLOOKUP(D439,상품마스터!B5:J54,2,FALSE()),"")</f>
        <v/>
      </c>
      <c r="F439" s="3"/>
      <c r="G439" s="18" t="n">
        <f aca="false">IFERROR(IF(C439="출고",VLOOKUP(D439,상품마스터!B5:J54,6,FALSE()),VLOOKUP(D439,상품마스터!B5:J54,5,FALSE())),0)</f>
        <v>0</v>
      </c>
      <c r="H439" s="19" t="n">
        <f aca="false">IF(OR(F439="",G439=""),0,F439*G439)</f>
        <v>0</v>
      </c>
      <c r="I439" s="7"/>
      <c r="J439" s="17"/>
    </row>
    <row r="440" customFormat="false" ht="15" hidden="false" customHeight="false" outlineLevel="0" collapsed="false">
      <c r="B440" s="24"/>
      <c r="C440" s="9"/>
      <c r="D440" s="8"/>
      <c r="E440" s="20" t="str">
        <f aca="false">IFERROR(VLOOKUP(D440,상품마스터!B5:J54,2,FALSE()),"")</f>
        <v/>
      </c>
      <c r="F440" s="8"/>
      <c r="G440" s="21" t="n">
        <f aca="false">IFERROR(IF(C440="출고",VLOOKUP(D440,상품마스터!B5:J54,6,FALSE()),VLOOKUP(D440,상품마스터!B5:J54,5,FALSE())),0)</f>
        <v>0</v>
      </c>
      <c r="H440" s="22" t="n">
        <f aca="false">IF(OR(F440="",G440=""),0,F440*G440)</f>
        <v>0</v>
      </c>
      <c r="I440" s="12"/>
      <c r="J440" s="20"/>
    </row>
    <row r="441" customFormat="false" ht="15" hidden="false" customHeight="false" outlineLevel="0" collapsed="false">
      <c r="B441" s="23"/>
      <c r="C441" s="4"/>
      <c r="D441" s="3"/>
      <c r="E441" s="17" t="str">
        <f aca="false">IFERROR(VLOOKUP(D441,상품마스터!B5:J54,2,FALSE()),"")</f>
        <v/>
      </c>
      <c r="F441" s="3"/>
      <c r="G441" s="18" t="n">
        <f aca="false">IFERROR(IF(C441="출고",VLOOKUP(D441,상품마스터!B5:J54,6,FALSE()),VLOOKUP(D441,상품마스터!B5:J54,5,FALSE())),0)</f>
        <v>0</v>
      </c>
      <c r="H441" s="19" t="n">
        <f aca="false">IF(OR(F441="",G441=""),0,F441*G441)</f>
        <v>0</v>
      </c>
      <c r="I441" s="7"/>
      <c r="J441" s="17"/>
    </row>
    <row r="442" customFormat="false" ht="15" hidden="false" customHeight="false" outlineLevel="0" collapsed="false">
      <c r="B442" s="24"/>
      <c r="C442" s="9"/>
      <c r="D442" s="8"/>
      <c r="E442" s="20" t="str">
        <f aca="false">IFERROR(VLOOKUP(D442,상품마스터!B5:J54,2,FALSE()),"")</f>
        <v/>
      </c>
      <c r="F442" s="8"/>
      <c r="G442" s="21" t="n">
        <f aca="false">IFERROR(IF(C442="출고",VLOOKUP(D442,상품마스터!B5:J54,6,FALSE()),VLOOKUP(D442,상품마스터!B5:J54,5,FALSE())),0)</f>
        <v>0</v>
      </c>
      <c r="H442" s="22" t="n">
        <f aca="false">IF(OR(F442="",G442=""),0,F442*G442)</f>
        <v>0</v>
      </c>
      <c r="I442" s="12"/>
      <c r="J442" s="20"/>
    </row>
    <row r="443" customFormat="false" ht="15" hidden="false" customHeight="false" outlineLevel="0" collapsed="false">
      <c r="B443" s="23"/>
      <c r="C443" s="4"/>
      <c r="D443" s="3"/>
      <c r="E443" s="17" t="str">
        <f aca="false">IFERROR(VLOOKUP(D443,상품마스터!B5:J54,2,FALSE()),"")</f>
        <v/>
      </c>
      <c r="F443" s="3"/>
      <c r="G443" s="18" t="n">
        <f aca="false">IFERROR(IF(C443="출고",VLOOKUP(D443,상품마스터!B5:J54,6,FALSE()),VLOOKUP(D443,상품마스터!B5:J54,5,FALSE())),0)</f>
        <v>0</v>
      </c>
      <c r="H443" s="19" t="n">
        <f aca="false">IF(OR(F443="",G443=""),0,F443*G443)</f>
        <v>0</v>
      </c>
      <c r="I443" s="7"/>
      <c r="J443" s="17"/>
    </row>
    <row r="444" customFormat="false" ht="15" hidden="false" customHeight="false" outlineLevel="0" collapsed="false">
      <c r="B444" s="24"/>
      <c r="C444" s="9"/>
      <c r="D444" s="8"/>
      <c r="E444" s="20" t="str">
        <f aca="false">IFERROR(VLOOKUP(D444,상품마스터!B5:J54,2,FALSE()),"")</f>
        <v/>
      </c>
      <c r="F444" s="8"/>
      <c r="G444" s="21" t="n">
        <f aca="false">IFERROR(IF(C444="출고",VLOOKUP(D444,상품마스터!B5:J54,6,FALSE()),VLOOKUP(D444,상품마스터!B5:J54,5,FALSE())),0)</f>
        <v>0</v>
      </c>
      <c r="H444" s="22" t="n">
        <f aca="false">IF(OR(F444="",G444=""),0,F444*G444)</f>
        <v>0</v>
      </c>
      <c r="I444" s="12"/>
      <c r="J444" s="20"/>
    </row>
    <row r="445" customFormat="false" ht="15" hidden="false" customHeight="false" outlineLevel="0" collapsed="false">
      <c r="B445" s="23"/>
      <c r="C445" s="4"/>
      <c r="D445" s="3"/>
      <c r="E445" s="17" t="str">
        <f aca="false">IFERROR(VLOOKUP(D445,상품마스터!B5:J54,2,FALSE()),"")</f>
        <v/>
      </c>
      <c r="F445" s="3"/>
      <c r="G445" s="18" t="n">
        <f aca="false">IFERROR(IF(C445="출고",VLOOKUP(D445,상품마스터!B5:J54,6,FALSE()),VLOOKUP(D445,상품마스터!B5:J54,5,FALSE())),0)</f>
        <v>0</v>
      </c>
      <c r="H445" s="19" t="n">
        <f aca="false">IF(OR(F445="",G445=""),0,F445*G445)</f>
        <v>0</v>
      </c>
      <c r="I445" s="7"/>
      <c r="J445" s="17"/>
    </row>
    <row r="446" customFormat="false" ht="15" hidden="false" customHeight="false" outlineLevel="0" collapsed="false">
      <c r="B446" s="24"/>
      <c r="C446" s="9"/>
      <c r="D446" s="8"/>
      <c r="E446" s="20" t="str">
        <f aca="false">IFERROR(VLOOKUP(D446,상품마스터!B5:J54,2,FALSE()),"")</f>
        <v/>
      </c>
      <c r="F446" s="8"/>
      <c r="G446" s="21" t="n">
        <f aca="false">IFERROR(IF(C446="출고",VLOOKUP(D446,상품마스터!B5:J54,6,FALSE()),VLOOKUP(D446,상품마스터!B5:J54,5,FALSE())),0)</f>
        <v>0</v>
      </c>
      <c r="H446" s="22" t="n">
        <f aca="false">IF(OR(F446="",G446=""),0,F446*G446)</f>
        <v>0</v>
      </c>
      <c r="I446" s="12"/>
      <c r="J446" s="20"/>
    </row>
    <row r="447" customFormat="false" ht="15" hidden="false" customHeight="false" outlineLevel="0" collapsed="false">
      <c r="B447" s="23"/>
      <c r="C447" s="4"/>
      <c r="D447" s="3"/>
      <c r="E447" s="17" t="str">
        <f aca="false">IFERROR(VLOOKUP(D447,상품마스터!B5:J54,2,FALSE()),"")</f>
        <v/>
      </c>
      <c r="F447" s="3"/>
      <c r="G447" s="18" t="n">
        <f aca="false">IFERROR(IF(C447="출고",VLOOKUP(D447,상품마스터!B5:J54,6,FALSE()),VLOOKUP(D447,상품마스터!B5:J54,5,FALSE())),0)</f>
        <v>0</v>
      </c>
      <c r="H447" s="19" t="n">
        <f aca="false">IF(OR(F447="",G447=""),0,F447*G447)</f>
        <v>0</v>
      </c>
      <c r="I447" s="7"/>
      <c r="J447" s="17"/>
    </row>
    <row r="448" customFormat="false" ht="15" hidden="false" customHeight="false" outlineLevel="0" collapsed="false">
      <c r="B448" s="24"/>
      <c r="C448" s="9"/>
      <c r="D448" s="8"/>
      <c r="E448" s="20" t="str">
        <f aca="false">IFERROR(VLOOKUP(D448,상품마스터!B5:J54,2,FALSE()),"")</f>
        <v/>
      </c>
      <c r="F448" s="8"/>
      <c r="G448" s="21" t="n">
        <f aca="false">IFERROR(IF(C448="출고",VLOOKUP(D448,상품마스터!B5:J54,6,FALSE()),VLOOKUP(D448,상품마스터!B5:J54,5,FALSE())),0)</f>
        <v>0</v>
      </c>
      <c r="H448" s="22" t="n">
        <f aca="false">IF(OR(F448="",G448=""),0,F448*G448)</f>
        <v>0</v>
      </c>
      <c r="I448" s="12"/>
      <c r="J448" s="20"/>
    </row>
    <row r="449" customFormat="false" ht="15" hidden="false" customHeight="false" outlineLevel="0" collapsed="false">
      <c r="B449" s="23"/>
      <c r="C449" s="4"/>
      <c r="D449" s="3"/>
      <c r="E449" s="17" t="str">
        <f aca="false">IFERROR(VLOOKUP(D449,상품마스터!B5:J54,2,FALSE()),"")</f>
        <v/>
      </c>
      <c r="F449" s="3"/>
      <c r="G449" s="18" t="n">
        <f aca="false">IFERROR(IF(C449="출고",VLOOKUP(D449,상품마스터!B5:J54,6,FALSE()),VLOOKUP(D449,상품마스터!B5:J54,5,FALSE())),0)</f>
        <v>0</v>
      </c>
      <c r="H449" s="19" t="n">
        <f aca="false">IF(OR(F449="",G449=""),0,F449*G449)</f>
        <v>0</v>
      </c>
      <c r="I449" s="7"/>
      <c r="J449" s="17"/>
    </row>
    <row r="450" customFormat="false" ht="15" hidden="false" customHeight="false" outlineLevel="0" collapsed="false">
      <c r="B450" s="24"/>
      <c r="C450" s="9"/>
      <c r="D450" s="8"/>
      <c r="E450" s="20" t="str">
        <f aca="false">IFERROR(VLOOKUP(D450,상품마스터!B5:J54,2,FALSE()),"")</f>
        <v/>
      </c>
      <c r="F450" s="8"/>
      <c r="G450" s="21" t="n">
        <f aca="false">IFERROR(IF(C450="출고",VLOOKUP(D450,상품마스터!B5:J54,6,FALSE()),VLOOKUP(D450,상품마스터!B5:J54,5,FALSE())),0)</f>
        <v>0</v>
      </c>
      <c r="H450" s="22" t="n">
        <f aca="false">IF(OR(F450="",G450=""),0,F450*G450)</f>
        <v>0</v>
      </c>
      <c r="I450" s="12"/>
      <c r="J450" s="20"/>
    </row>
    <row r="451" customFormat="false" ht="15" hidden="false" customHeight="false" outlineLevel="0" collapsed="false">
      <c r="B451" s="23"/>
      <c r="C451" s="4"/>
      <c r="D451" s="3"/>
      <c r="E451" s="17" t="str">
        <f aca="false">IFERROR(VLOOKUP(D451,상품마스터!B5:J54,2,FALSE()),"")</f>
        <v/>
      </c>
      <c r="F451" s="3"/>
      <c r="G451" s="18" t="n">
        <f aca="false">IFERROR(IF(C451="출고",VLOOKUP(D451,상품마스터!B5:J54,6,FALSE()),VLOOKUP(D451,상품마스터!B5:J54,5,FALSE())),0)</f>
        <v>0</v>
      </c>
      <c r="H451" s="19" t="n">
        <f aca="false">IF(OR(F451="",G451=""),0,F451*G451)</f>
        <v>0</v>
      </c>
      <c r="I451" s="7"/>
      <c r="J451" s="17"/>
    </row>
    <row r="452" customFormat="false" ht="15" hidden="false" customHeight="false" outlineLevel="0" collapsed="false">
      <c r="B452" s="24"/>
      <c r="C452" s="9"/>
      <c r="D452" s="8"/>
      <c r="E452" s="20" t="str">
        <f aca="false">IFERROR(VLOOKUP(D452,상품마스터!B5:J54,2,FALSE()),"")</f>
        <v/>
      </c>
      <c r="F452" s="8"/>
      <c r="G452" s="21" t="n">
        <f aca="false">IFERROR(IF(C452="출고",VLOOKUP(D452,상품마스터!B5:J54,6,FALSE()),VLOOKUP(D452,상품마스터!B5:J54,5,FALSE())),0)</f>
        <v>0</v>
      </c>
      <c r="H452" s="22" t="n">
        <f aca="false">IF(OR(F452="",G452=""),0,F452*G452)</f>
        <v>0</v>
      </c>
      <c r="I452" s="12"/>
      <c r="J452" s="20"/>
    </row>
    <row r="453" customFormat="false" ht="15" hidden="false" customHeight="false" outlineLevel="0" collapsed="false">
      <c r="B453" s="23"/>
      <c r="C453" s="4"/>
      <c r="D453" s="3"/>
      <c r="E453" s="17" t="str">
        <f aca="false">IFERROR(VLOOKUP(D453,상품마스터!B5:J54,2,FALSE()),"")</f>
        <v/>
      </c>
      <c r="F453" s="3"/>
      <c r="G453" s="18" t="n">
        <f aca="false">IFERROR(IF(C453="출고",VLOOKUP(D453,상품마스터!B5:J54,6,FALSE()),VLOOKUP(D453,상품마스터!B5:J54,5,FALSE())),0)</f>
        <v>0</v>
      </c>
      <c r="H453" s="19" t="n">
        <f aca="false">IF(OR(F453="",G453=""),0,F453*G453)</f>
        <v>0</v>
      </c>
      <c r="I453" s="7"/>
      <c r="J453" s="17"/>
    </row>
    <row r="454" customFormat="false" ht="15" hidden="false" customHeight="false" outlineLevel="0" collapsed="false">
      <c r="B454" s="24"/>
      <c r="C454" s="9"/>
      <c r="D454" s="8"/>
      <c r="E454" s="20" t="str">
        <f aca="false">IFERROR(VLOOKUP(D454,상품마스터!B5:J54,2,FALSE()),"")</f>
        <v/>
      </c>
      <c r="F454" s="8"/>
      <c r="G454" s="21" t="n">
        <f aca="false">IFERROR(IF(C454="출고",VLOOKUP(D454,상품마스터!B5:J54,6,FALSE()),VLOOKUP(D454,상품마스터!B5:J54,5,FALSE())),0)</f>
        <v>0</v>
      </c>
      <c r="H454" s="22" t="n">
        <f aca="false">IF(OR(F454="",G454=""),0,F454*G454)</f>
        <v>0</v>
      </c>
      <c r="I454" s="12"/>
      <c r="J454" s="20"/>
    </row>
    <row r="455" customFormat="false" ht="15" hidden="false" customHeight="false" outlineLevel="0" collapsed="false">
      <c r="B455" s="23"/>
      <c r="C455" s="4"/>
      <c r="D455" s="3"/>
      <c r="E455" s="17" t="str">
        <f aca="false">IFERROR(VLOOKUP(D455,상품마스터!B5:J54,2,FALSE()),"")</f>
        <v/>
      </c>
      <c r="F455" s="3"/>
      <c r="G455" s="18" t="n">
        <f aca="false">IFERROR(IF(C455="출고",VLOOKUP(D455,상품마스터!B5:J54,6,FALSE()),VLOOKUP(D455,상품마스터!B5:J54,5,FALSE())),0)</f>
        <v>0</v>
      </c>
      <c r="H455" s="19" t="n">
        <f aca="false">IF(OR(F455="",G455=""),0,F455*G455)</f>
        <v>0</v>
      </c>
      <c r="I455" s="7"/>
      <c r="J455" s="17"/>
    </row>
    <row r="456" customFormat="false" ht="15" hidden="false" customHeight="false" outlineLevel="0" collapsed="false">
      <c r="B456" s="24"/>
      <c r="C456" s="9"/>
      <c r="D456" s="8"/>
      <c r="E456" s="20" t="str">
        <f aca="false">IFERROR(VLOOKUP(D456,상품마스터!B5:J54,2,FALSE()),"")</f>
        <v/>
      </c>
      <c r="F456" s="8"/>
      <c r="G456" s="21" t="n">
        <f aca="false">IFERROR(IF(C456="출고",VLOOKUP(D456,상품마스터!B5:J54,6,FALSE()),VLOOKUP(D456,상품마스터!B5:J54,5,FALSE())),0)</f>
        <v>0</v>
      </c>
      <c r="H456" s="22" t="n">
        <f aca="false">IF(OR(F456="",G456=""),0,F456*G456)</f>
        <v>0</v>
      </c>
      <c r="I456" s="12"/>
      <c r="J456" s="20"/>
    </row>
    <row r="457" customFormat="false" ht="15" hidden="false" customHeight="false" outlineLevel="0" collapsed="false">
      <c r="B457" s="23"/>
      <c r="C457" s="4"/>
      <c r="D457" s="3"/>
      <c r="E457" s="17" t="str">
        <f aca="false">IFERROR(VLOOKUP(D457,상품마스터!B5:J54,2,FALSE()),"")</f>
        <v/>
      </c>
      <c r="F457" s="3"/>
      <c r="G457" s="18" t="n">
        <f aca="false">IFERROR(IF(C457="출고",VLOOKUP(D457,상품마스터!B5:J54,6,FALSE()),VLOOKUP(D457,상품마스터!B5:J54,5,FALSE())),0)</f>
        <v>0</v>
      </c>
      <c r="H457" s="19" t="n">
        <f aca="false">IF(OR(F457="",G457=""),0,F457*G457)</f>
        <v>0</v>
      </c>
      <c r="I457" s="7"/>
      <c r="J457" s="17"/>
    </row>
    <row r="458" customFormat="false" ht="15" hidden="false" customHeight="false" outlineLevel="0" collapsed="false">
      <c r="B458" s="24"/>
      <c r="C458" s="9"/>
      <c r="D458" s="8"/>
      <c r="E458" s="20" t="str">
        <f aca="false">IFERROR(VLOOKUP(D458,상품마스터!B5:J54,2,FALSE()),"")</f>
        <v/>
      </c>
      <c r="F458" s="8"/>
      <c r="G458" s="21" t="n">
        <f aca="false">IFERROR(IF(C458="출고",VLOOKUP(D458,상품마스터!B5:J54,6,FALSE()),VLOOKUP(D458,상품마스터!B5:J54,5,FALSE())),0)</f>
        <v>0</v>
      </c>
      <c r="H458" s="22" t="n">
        <f aca="false">IF(OR(F458="",G458=""),0,F458*G458)</f>
        <v>0</v>
      </c>
      <c r="I458" s="12"/>
      <c r="J458" s="20"/>
    </row>
    <row r="459" customFormat="false" ht="15" hidden="false" customHeight="false" outlineLevel="0" collapsed="false">
      <c r="B459" s="23"/>
      <c r="C459" s="4"/>
      <c r="D459" s="3"/>
      <c r="E459" s="17" t="str">
        <f aca="false">IFERROR(VLOOKUP(D459,상품마스터!B5:J54,2,FALSE()),"")</f>
        <v/>
      </c>
      <c r="F459" s="3"/>
      <c r="G459" s="18" t="n">
        <f aca="false">IFERROR(IF(C459="출고",VLOOKUP(D459,상품마스터!B5:J54,6,FALSE()),VLOOKUP(D459,상품마스터!B5:J54,5,FALSE())),0)</f>
        <v>0</v>
      </c>
      <c r="H459" s="19" t="n">
        <f aca="false">IF(OR(F459="",G459=""),0,F459*G459)</f>
        <v>0</v>
      </c>
      <c r="I459" s="7"/>
      <c r="J459" s="17"/>
    </row>
    <row r="460" customFormat="false" ht="15" hidden="false" customHeight="false" outlineLevel="0" collapsed="false">
      <c r="B460" s="24"/>
      <c r="C460" s="9"/>
      <c r="D460" s="8"/>
      <c r="E460" s="20" t="str">
        <f aca="false">IFERROR(VLOOKUP(D460,상품마스터!B5:J54,2,FALSE()),"")</f>
        <v/>
      </c>
      <c r="F460" s="8"/>
      <c r="G460" s="21" t="n">
        <f aca="false">IFERROR(IF(C460="출고",VLOOKUP(D460,상품마스터!B5:J54,6,FALSE()),VLOOKUP(D460,상품마스터!B5:J54,5,FALSE())),0)</f>
        <v>0</v>
      </c>
      <c r="H460" s="22" t="n">
        <f aca="false">IF(OR(F460="",G460=""),0,F460*G460)</f>
        <v>0</v>
      </c>
      <c r="I460" s="12"/>
      <c r="J460" s="20"/>
    </row>
    <row r="461" customFormat="false" ht="15" hidden="false" customHeight="false" outlineLevel="0" collapsed="false">
      <c r="B461" s="23"/>
      <c r="C461" s="4"/>
      <c r="D461" s="3"/>
      <c r="E461" s="17" t="str">
        <f aca="false">IFERROR(VLOOKUP(D461,상품마스터!B5:J54,2,FALSE()),"")</f>
        <v/>
      </c>
      <c r="F461" s="3"/>
      <c r="G461" s="18" t="n">
        <f aca="false">IFERROR(IF(C461="출고",VLOOKUP(D461,상품마스터!B5:J54,6,FALSE()),VLOOKUP(D461,상품마스터!B5:J54,5,FALSE())),0)</f>
        <v>0</v>
      </c>
      <c r="H461" s="19" t="n">
        <f aca="false">IF(OR(F461="",G461=""),0,F461*G461)</f>
        <v>0</v>
      </c>
      <c r="I461" s="7"/>
      <c r="J461" s="17"/>
    </row>
    <row r="462" customFormat="false" ht="15" hidden="false" customHeight="false" outlineLevel="0" collapsed="false">
      <c r="B462" s="24"/>
      <c r="C462" s="9"/>
      <c r="D462" s="8"/>
      <c r="E462" s="20" t="str">
        <f aca="false">IFERROR(VLOOKUP(D462,상품마스터!B5:J54,2,FALSE()),"")</f>
        <v/>
      </c>
      <c r="F462" s="8"/>
      <c r="G462" s="21" t="n">
        <f aca="false">IFERROR(IF(C462="출고",VLOOKUP(D462,상품마스터!B5:J54,6,FALSE()),VLOOKUP(D462,상품마스터!B5:J54,5,FALSE())),0)</f>
        <v>0</v>
      </c>
      <c r="H462" s="22" t="n">
        <f aca="false">IF(OR(F462="",G462=""),0,F462*G462)</f>
        <v>0</v>
      </c>
      <c r="I462" s="12"/>
      <c r="J462" s="20"/>
    </row>
    <row r="463" customFormat="false" ht="15" hidden="false" customHeight="false" outlineLevel="0" collapsed="false">
      <c r="B463" s="23"/>
      <c r="C463" s="4"/>
      <c r="D463" s="3"/>
      <c r="E463" s="17" t="str">
        <f aca="false">IFERROR(VLOOKUP(D463,상품마스터!B5:J54,2,FALSE()),"")</f>
        <v/>
      </c>
      <c r="F463" s="3"/>
      <c r="G463" s="18" t="n">
        <f aca="false">IFERROR(IF(C463="출고",VLOOKUP(D463,상품마스터!B5:J54,6,FALSE()),VLOOKUP(D463,상품마스터!B5:J54,5,FALSE())),0)</f>
        <v>0</v>
      </c>
      <c r="H463" s="19" t="n">
        <f aca="false">IF(OR(F463="",G463=""),0,F463*G463)</f>
        <v>0</v>
      </c>
      <c r="I463" s="7"/>
      <c r="J463" s="17"/>
    </row>
    <row r="464" customFormat="false" ht="15" hidden="false" customHeight="false" outlineLevel="0" collapsed="false">
      <c r="B464" s="24"/>
      <c r="C464" s="9"/>
      <c r="D464" s="8"/>
      <c r="E464" s="20" t="str">
        <f aca="false">IFERROR(VLOOKUP(D464,상품마스터!B5:J54,2,FALSE()),"")</f>
        <v/>
      </c>
      <c r="F464" s="8"/>
      <c r="G464" s="21" t="n">
        <f aca="false">IFERROR(IF(C464="출고",VLOOKUP(D464,상품마스터!B5:J54,6,FALSE()),VLOOKUP(D464,상품마스터!B5:J54,5,FALSE())),0)</f>
        <v>0</v>
      </c>
      <c r="H464" s="22" t="n">
        <f aca="false">IF(OR(F464="",G464=""),0,F464*G464)</f>
        <v>0</v>
      </c>
      <c r="I464" s="12"/>
      <c r="J464" s="20"/>
    </row>
    <row r="465" customFormat="false" ht="15" hidden="false" customHeight="false" outlineLevel="0" collapsed="false">
      <c r="B465" s="23"/>
      <c r="C465" s="4"/>
      <c r="D465" s="3"/>
      <c r="E465" s="17" t="str">
        <f aca="false">IFERROR(VLOOKUP(D465,상품마스터!B5:J54,2,FALSE()),"")</f>
        <v/>
      </c>
      <c r="F465" s="3"/>
      <c r="G465" s="18" t="n">
        <f aca="false">IFERROR(IF(C465="출고",VLOOKUP(D465,상품마스터!B5:J54,6,FALSE()),VLOOKUP(D465,상품마스터!B5:J54,5,FALSE())),0)</f>
        <v>0</v>
      </c>
      <c r="H465" s="19" t="n">
        <f aca="false">IF(OR(F465="",G465=""),0,F465*G465)</f>
        <v>0</v>
      </c>
      <c r="I465" s="7"/>
      <c r="J465" s="17"/>
    </row>
    <row r="466" customFormat="false" ht="15" hidden="false" customHeight="false" outlineLevel="0" collapsed="false">
      <c r="B466" s="24"/>
      <c r="C466" s="9"/>
      <c r="D466" s="8"/>
      <c r="E466" s="20" t="str">
        <f aca="false">IFERROR(VLOOKUP(D466,상품마스터!B5:J54,2,FALSE()),"")</f>
        <v/>
      </c>
      <c r="F466" s="8"/>
      <c r="G466" s="21" t="n">
        <f aca="false">IFERROR(IF(C466="출고",VLOOKUP(D466,상품마스터!B5:J54,6,FALSE()),VLOOKUP(D466,상품마스터!B5:J54,5,FALSE())),0)</f>
        <v>0</v>
      </c>
      <c r="H466" s="22" t="n">
        <f aca="false">IF(OR(F466="",G466=""),0,F466*G466)</f>
        <v>0</v>
      </c>
      <c r="I466" s="12"/>
      <c r="J466" s="20"/>
    </row>
    <row r="467" customFormat="false" ht="15" hidden="false" customHeight="false" outlineLevel="0" collapsed="false">
      <c r="B467" s="23"/>
      <c r="C467" s="4"/>
      <c r="D467" s="3"/>
      <c r="E467" s="17" t="str">
        <f aca="false">IFERROR(VLOOKUP(D467,상품마스터!B5:J54,2,FALSE()),"")</f>
        <v/>
      </c>
      <c r="F467" s="3"/>
      <c r="G467" s="18" t="n">
        <f aca="false">IFERROR(IF(C467="출고",VLOOKUP(D467,상품마스터!B5:J54,6,FALSE()),VLOOKUP(D467,상품마스터!B5:J54,5,FALSE())),0)</f>
        <v>0</v>
      </c>
      <c r="H467" s="19" t="n">
        <f aca="false">IF(OR(F467="",G467=""),0,F467*G467)</f>
        <v>0</v>
      </c>
      <c r="I467" s="7"/>
      <c r="J467" s="17"/>
    </row>
    <row r="468" customFormat="false" ht="15" hidden="false" customHeight="false" outlineLevel="0" collapsed="false">
      <c r="B468" s="24"/>
      <c r="C468" s="9"/>
      <c r="D468" s="8"/>
      <c r="E468" s="20" t="str">
        <f aca="false">IFERROR(VLOOKUP(D468,상품마스터!B5:J54,2,FALSE()),"")</f>
        <v/>
      </c>
      <c r="F468" s="8"/>
      <c r="G468" s="21" t="n">
        <f aca="false">IFERROR(IF(C468="출고",VLOOKUP(D468,상품마스터!B5:J54,6,FALSE()),VLOOKUP(D468,상품마스터!B5:J54,5,FALSE())),0)</f>
        <v>0</v>
      </c>
      <c r="H468" s="22" t="n">
        <f aca="false">IF(OR(F468="",G468=""),0,F468*G468)</f>
        <v>0</v>
      </c>
      <c r="I468" s="12"/>
      <c r="J468" s="20"/>
    </row>
    <row r="469" customFormat="false" ht="15" hidden="false" customHeight="false" outlineLevel="0" collapsed="false">
      <c r="B469" s="23"/>
      <c r="C469" s="4"/>
      <c r="D469" s="3"/>
      <c r="E469" s="17" t="str">
        <f aca="false">IFERROR(VLOOKUP(D469,상품마스터!B5:J54,2,FALSE()),"")</f>
        <v/>
      </c>
      <c r="F469" s="3"/>
      <c r="G469" s="18" t="n">
        <f aca="false">IFERROR(IF(C469="출고",VLOOKUP(D469,상품마스터!B5:J54,6,FALSE()),VLOOKUP(D469,상품마스터!B5:J54,5,FALSE())),0)</f>
        <v>0</v>
      </c>
      <c r="H469" s="19" t="n">
        <f aca="false">IF(OR(F469="",G469=""),0,F469*G469)</f>
        <v>0</v>
      </c>
      <c r="I469" s="7"/>
      <c r="J469" s="17"/>
    </row>
    <row r="470" customFormat="false" ht="15" hidden="false" customHeight="false" outlineLevel="0" collapsed="false">
      <c r="B470" s="24"/>
      <c r="C470" s="9"/>
      <c r="D470" s="8"/>
      <c r="E470" s="20" t="str">
        <f aca="false">IFERROR(VLOOKUP(D470,상품마스터!B5:J54,2,FALSE()),"")</f>
        <v/>
      </c>
      <c r="F470" s="8"/>
      <c r="G470" s="21" t="n">
        <f aca="false">IFERROR(IF(C470="출고",VLOOKUP(D470,상품마스터!B5:J54,6,FALSE()),VLOOKUP(D470,상품마스터!B5:J54,5,FALSE())),0)</f>
        <v>0</v>
      </c>
      <c r="H470" s="22" t="n">
        <f aca="false">IF(OR(F470="",G470=""),0,F470*G470)</f>
        <v>0</v>
      </c>
      <c r="I470" s="12"/>
      <c r="J470" s="20"/>
    </row>
    <row r="471" customFormat="false" ht="15" hidden="false" customHeight="false" outlineLevel="0" collapsed="false">
      <c r="B471" s="23"/>
      <c r="C471" s="4"/>
      <c r="D471" s="3"/>
      <c r="E471" s="17" t="str">
        <f aca="false">IFERROR(VLOOKUP(D471,상품마스터!B5:J54,2,FALSE()),"")</f>
        <v/>
      </c>
      <c r="F471" s="3"/>
      <c r="G471" s="18" t="n">
        <f aca="false">IFERROR(IF(C471="출고",VLOOKUP(D471,상품마스터!B5:J54,6,FALSE()),VLOOKUP(D471,상품마스터!B5:J54,5,FALSE())),0)</f>
        <v>0</v>
      </c>
      <c r="H471" s="19" t="n">
        <f aca="false">IF(OR(F471="",G471=""),0,F471*G471)</f>
        <v>0</v>
      </c>
      <c r="I471" s="7"/>
      <c r="J471" s="17"/>
    </row>
    <row r="472" customFormat="false" ht="15" hidden="false" customHeight="false" outlineLevel="0" collapsed="false">
      <c r="B472" s="24"/>
      <c r="C472" s="9"/>
      <c r="D472" s="8"/>
      <c r="E472" s="20" t="str">
        <f aca="false">IFERROR(VLOOKUP(D472,상품마스터!B5:J54,2,FALSE()),"")</f>
        <v/>
      </c>
      <c r="F472" s="8"/>
      <c r="G472" s="21" t="n">
        <f aca="false">IFERROR(IF(C472="출고",VLOOKUP(D472,상품마스터!B5:J54,6,FALSE()),VLOOKUP(D472,상품마스터!B5:J54,5,FALSE())),0)</f>
        <v>0</v>
      </c>
      <c r="H472" s="22" t="n">
        <f aca="false">IF(OR(F472="",G472=""),0,F472*G472)</f>
        <v>0</v>
      </c>
      <c r="I472" s="12"/>
      <c r="J472" s="20"/>
    </row>
    <row r="473" customFormat="false" ht="15" hidden="false" customHeight="false" outlineLevel="0" collapsed="false">
      <c r="B473" s="23"/>
      <c r="C473" s="4"/>
      <c r="D473" s="3"/>
      <c r="E473" s="17" t="str">
        <f aca="false">IFERROR(VLOOKUP(D473,상품마스터!B5:J54,2,FALSE()),"")</f>
        <v/>
      </c>
      <c r="F473" s="3"/>
      <c r="G473" s="18" t="n">
        <f aca="false">IFERROR(IF(C473="출고",VLOOKUP(D473,상품마스터!B5:J54,6,FALSE()),VLOOKUP(D473,상품마스터!B5:J54,5,FALSE())),0)</f>
        <v>0</v>
      </c>
      <c r="H473" s="19" t="n">
        <f aca="false">IF(OR(F473="",G473=""),0,F473*G473)</f>
        <v>0</v>
      </c>
      <c r="I473" s="7"/>
      <c r="J473" s="17"/>
    </row>
    <row r="474" customFormat="false" ht="15" hidden="false" customHeight="false" outlineLevel="0" collapsed="false">
      <c r="B474" s="24"/>
      <c r="C474" s="9"/>
      <c r="D474" s="8"/>
      <c r="E474" s="20" t="str">
        <f aca="false">IFERROR(VLOOKUP(D474,상품마스터!B5:J54,2,FALSE()),"")</f>
        <v/>
      </c>
      <c r="F474" s="8"/>
      <c r="G474" s="21" t="n">
        <f aca="false">IFERROR(IF(C474="출고",VLOOKUP(D474,상품마스터!B5:J54,6,FALSE()),VLOOKUP(D474,상품마스터!B5:J54,5,FALSE())),0)</f>
        <v>0</v>
      </c>
      <c r="H474" s="22" t="n">
        <f aca="false">IF(OR(F474="",G474=""),0,F474*G474)</f>
        <v>0</v>
      </c>
      <c r="I474" s="12"/>
      <c r="J474" s="20"/>
    </row>
    <row r="475" customFormat="false" ht="15" hidden="false" customHeight="false" outlineLevel="0" collapsed="false">
      <c r="B475" s="23"/>
      <c r="C475" s="4"/>
      <c r="D475" s="3"/>
      <c r="E475" s="17" t="str">
        <f aca="false">IFERROR(VLOOKUP(D475,상품마스터!B5:J54,2,FALSE()),"")</f>
        <v/>
      </c>
      <c r="F475" s="3"/>
      <c r="G475" s="18" t="n">
        <f aca="false">IFERROR(IF(C475="출고",VLOOKUP(D475,상품마스터!B5:J54,6,FALSE()),VLOOKUP(D475,상품마스터!B5:J54,5,FALSE())),0)</f>
        <v>0</v>
      </c>
      <c r="H475" s="19" t="n">
        <f aca="false">IF(OR(F475="",G475=""),0,F475*G475)</f>
        <v>0</v>
      </c>
      <c r="I475" s="7"/>
      <c r="J475" s="17"/>
    </row>
    <row r="476" customFormat="false" ht="15" hidden="false" customHeight="false" outlineLevel="0" collapsed="false">
      <c r="B476" s="24"/>
      <c r="C476" s="9"/>
      <c r="D476" s="8"/>
      <c r="E476" s="20" t="str">
        <f aca="false">IFERROR(VLOOKUP(D476,상품마스터!B5:J54,2,FALSE()),"")</f>
        <v/>
      </c>
      <c r="F476" s="8"/>
      <c r="G476" s="21" t="n">
        <f aca="false">IFERROR(IF(C476="출고",VLOOKUP(D476,상품마스터!B5:J54,6,FALSE()),VLOOKUP(D476,상품마스터!B5:J54,5,FALSE())),0)</f>
        <v>0</v>
      </c>
      <c r="H476" s="22" t="n">
        <f aca="false">IF(OR(F476="",G476=""),0,F476*G476)</f>
        <v>0</v>
      </c>
      <c r="I476" s="12"/>
      <c r="J476" s="20"/>
    </row>
    <row r="477" customFormat="false" ht="15" hidden="false" customHeight="false" outlineLevel="0" collapsed="false">
      <c r="B477" s="23"/>
      <c r="C477" s="4"/>
      <c r="D477" s="3"/>
      <c r="E477" s="17" t="str">
        <f aca="false">IFERROR(VLOOKUP(D477,상품마스터!B5:J54,2,FALSE()),"")</f>
        <v/>
      </c>
      <c r="F477" s="3"/>
      <c r="G477" s="18" t="n">
        <f aca="false">IFERROR(IF(C477="출고",VLOOKUP(D477,상품마스터!B5:J54,6,FALSE()),VLOOKUP(D477,상품마스터!B5:J54,5,FALSE())),0)</f>
        <v>0</v>
      </c>
      <c r="H477" s="19" t="n">
        <f aca="false">IF(OR(F477="",G477=""),0,F477*G477)</f>
        <v>0</v>
      </c>
      <c r="I477" s="7"/>
      <c r="J477" s="17"/>
    </row>
    <row r="478" customFormat="false" ht="15" hidden="false" customHeight="false" outlineLevel="0" collapsed="false">
      <c r="B478" s="24"/>
      <c r="C478" s="9"/>
      <c r="D478" s="8"/>
      <c r="E478" s="20" t="str">
        <f aca="false">IFERROR(VLOOKUP(D478,상품마스터!B5:J54,2,FALSE()),"")</f>
        <v/>
      </c>
      <c r="F478" s="8"/>
      <c r="G478" s="21" t="n">
        <f aca="false">IFERROR(IF(C478="출고",VLOOKUP(D478,상품마스터!B5:J54,6,FALSE()),VLOOKUP(D478,상품마스터!B5:J54,5,FALSE())),0)</f>
        <v>0</v>
      </c>
      <c r="H478" s="22" t="n">
        <f aca="false">IF(OR(F478="",G478=""),0,F478*G478)</f>
        <v>0</v>
      </c>
      <c r="I478" s="12"/>
      <c r="J478" s="20"/>
    </row>
    <row r="479" customFormat="false" ht="15" hidden="false" customHeight="false" outlineLevel="0" collapsed="false">
      <c r="B479" s="23"/>
      <c r="C479" s="4"/>
      <c r="D479" s="3"/>
      <c r="E479" s="17" t="str">
        <f aca="false">IFERROR(VLOOKUP(D479,상품마스터!B5:J54,2,FALSE()),"")</f>
        <v/>
      </c>
      <c r="F479" s="3"/>
      <c r="G479" s="18" t="n">
        <f aca="false">IFERROR(IF(C479="출고",VLOOKUP(D479,상품마스터!B5:J54,6,FALSE()),VLOOKUP(D479,상품마스터!B5:J54,5,FALSE())),0)</f>
        <v>0</v>
      </c>
      <c r="H479" s="19" t="n">
        <f aca="false">IF(OR(F479="",G479=""),0,F479*G479)</f>
        <v>0</v>
      </c>
      <c r="I479" s="7"/>
      <c r="J479" s="17"/>
    </row>
    <row r="480" customFormat="false" ht="15" hidden="false" customHeight="false" outlineLevel="0" collapsed="false">
      <c r="B480" s="24"/>
      <c r="C480" s="9"/>
      <c r="D480" s="8"/>
      <c r="E480" s="20" t="str">
        <f aca="false">IFERROR(VLOOKUP(D480,상품마스터!B5:J54,2,FALSE()),"")</f>
        <v/>
      </c>
      <c r="F480" s="8"/>
      <c r="G480" s="21" t="n">
        <f aca="false">IFERROR(IF(C480="출고",VLOOKUP(D480,상품마스터!B5:J54,6,FALSE()),VLOOKUP(D480,상품마스터!B5:J54,5,FALSE())),0)</f>
        <v>0</v>
      </c>
      <c r="H480" s="22" t="n">
        <f aca="false">IF(OR(F480="",G480=""),0,F480*G480)</f>
        <v>0</v>
      </c>
      <c r="I480" s="12"/>
      <c r="J480" s="20"/>
    </row>
    <row r="481" customFormat="false" ht="15" hidden="false" customHeight="false" outlineLevel="0" collapsed="false">
      <c r="B481" s="23"/>
      <c r="C481" s="4"/>
      <c r="D481" s="3"/>
      <c r="E481" s="17" t="str">
        <f aca="false">IFERROR(VLOOKUP(D481,상품마스터!B5:J54,2,FALSE()),"")</f>
        <v/>
      </c>
      <c r="F481" s="3"/>
      <c r="G481" s="18" t="n">
        <f aca="false">IFERROR(IF(C481="출고",VLOOKUP(D481,상품마스터!B5:J54,6,FALSE()),VLOOKUP(D481,상품마스터!B5:J54,5,FALSE())),0)</f>
        <v>0</v>
      </c>
      <c r="H481" s="19" t="n">
        <f aca="false">IF(OR(F481="",G481=""),0,F481*G481)</f>
        <v>0</v>
      </c>
      <c r="I481" s="7"/>
      <c r="J481" s="17"/>
    </row>
    <row r="482" customFormat="false" ht="15" hidden="false" customHeight="false" outlineLevel="0" collapsed="false">
      <c r="B482" s="24"/>
      <c r="C482" s="9"/>
      <c r="D482" s="8"/>
      <c r="E482" s="20" t="str">
        <f aca="false">IFERROR(VLOOKUP(D482,상품마스터!B5:J54,2,FALSE()),"")</f>
        <v/>
      </c>
      <c r="F482" s="8"/>
      <c r="G482" s="21" t="n">
        <f aca="false">IFERROR(IF(C482="출고",VLOOKUP(D482,상품마스터!B5:J54,6,FALSE()),VLOOKUP(D482,상품마스터!B5:J54,5,FALSE())),0)</f>
        <v>0</v>
      </c>
      <c r="H482" s="22" t="n">
        <f aca="false">IF(OR(F482="",G482=""),0,F482*G482)</f>
        <v>0</v>
      </c>
      <c r="I482" s="12"/>
      <c r="J482" s="20"/>
    </row>
    <row r="483" customFormat="false" ht="15" hidden="false" customHeight="false" outlineLevel="0" collapsed="false">
      <c r="B483" s="23"/>
      <c r="C483" s="4"/>
      <c r="D483" s="3"/>
      <c r="E483" s="17" t="str">
        <f aca="false">IFERROR(VLOOKUP(D483,상품마스터!B5:J54,2,FALSE()),"")</f>
        <v/>
      </c>
      <c r="F483" s="3"/>
      <c r="G483" s="18" t="n">
        <f aca="false">IFERROR(IF(C483="출고",VLOOKUP(D483,상품마스터!B5:J54,6,FALSE()),VLOOKUP(D483,상품마스터!B5:J54,5,FALSE())),0)</f>
        <v>0</v>
      </c>
      <c r="H483" s="19" t="n">
        <f aca="false">IF(OR(F483="",G483=""),0,F483*G483)</f>
        <v>0</v>
      </c>
      <c r="I483" s="7"/>
      <c r="J483" s="17"/>
    </row>
    <row r="484" customFormat="false" ht="15" hidden="false" customHeight="false" outlineLevel="0" collapsed="false">
      <c r="B484" s="24"/>
      <c r="C484" s="9"/>
      <c r="D484" s="8"/>
      <c r="E484" s="20" t="str">
        <f aca="false">IFERROR(VLOOKUP(D484,상품마스터!B5:J54,2,FALSE()),"")</f>
        <v/>
      </c>
      <c r="F484" s="8"/>
      <c r="G484" s="21" t="n">
        <f aca="false">IFERROR(IF(C484="출고",VLOOKUP(D484,상품마스터!B5:J54,6,FALSE()),VLOOKUP(D484,상품마스터!B5:J54,5,FALSE())),0)</f>
        <v>0</v>
      </c>
      <c r="H484" s="22" t="n">
        <f aca="false">IF(OR(F484="",G484=""),0,F484*G484)</f>
        <v>0</v>
      </c>
      <c r="I484" s="12"/>
      <c r="J484" s="20"/>
    </row>
    <row r="485" customFormat="false" ht="15" hidden="false" customHeight="false" outlineLevel="0" collapsed="false">
      <c r="B485" s="23"/>
      <c r="C485" s="4"/>
      <c r="D485" s="3"/>
      <c r="E485" s="17" t="str">
        <f aca="false">IFERROR(VLOOKUP(D485,상품마스터!B5:J54,2,FALSE()),"")</f>
        <v/>
      </c>
      <c r="F485" s="3"/>
      <c r="G485" s="18" t="n">
        <f aca="false">IFERROR(IF(C485="출고",VLOOKUP(D485,상품마스터!B5:J54,6,FALSE()),VLOOKUP(D485,상품마스터!B5:J54,5,FALSE())),0)</f>
        <v>0</v>
      </c>
      <c r="H485" s="19" t="n">
        <f aca="false">IF(OR(F485="",G485=""),0,F485*G485)</f>
        <v>0</v>
      </c>
      <c r="I485" s="7"/>
      <c r="J485" s="17"/>
    </row>
    <row r="486" customFormat="false" ht="15" hidden="false" customHeight="false" outlineLevel="0" collapsed="false">
      <c r="B486" s="24"/>
      <c r="C486" s="9"/>
      <c r="D486" s="8"/>
      <c r="E486" s="20" t="str">
        <f aca="false">IFERROR(VLOOKUP(D486,상품마스터!B5:J54,2,FALSE()),"")</f>
        <v/>
      </c>
      <c r="F486" s="8"/>
      <c r="G486" s="21" t="n">
        <f aca="false">IFERROR(IF(C486="출고",VLOOKUP(D486,상품마스터!B5:J54,6,FALSE()),VLOOKUP(D486,상품마스터!B5:J54,5,FALSE())),0)</f>
        <v>0</v>
      </c>
      <c r="H486" s="22" t="n">
        <f aca="false">IF(OR(F486="",G486=""),0,F486*G486)</f>
        <v>0</v>
      </c>
      <c r="I486" s="12"/>
      <c r="J486" s="20"/>
    </row>
    <row r="487" customFormat="false" ht="15" hidden="false" customHeight="false" outlineLevel="0" collapsed="false">
      <c r="B487" s="23"/>
      <c r="C487" s="4"/>
      <c r="D487" s="3"/>
      <c r="E487" s="17" t="str">
        <f aca="false">IFERROR(VLOOKUP(D487,상품마스터!B5:J54,2,FALSE()),"")</f>
        <v/>
      </c>
      <c r="F487" s="3"/>
      <c r="G487" s="18" t="n">
        <f aca="false">IFERROR(IF(C487="출고",VLOOKUP(D487,상품마스터!B5:J54,6,FALSE()),VLOOKUP(D487,상품마스터!B5:J54,5,FALSE())),0)</f>
        <v>0</v>
      </c>
      <c r="H487" s="19" t="n">
        <f aca="false">IF(OR(F487="",G487=""),0,F487*G487)</f>
        <v>0</v>
      </c>
      <c r="I487" s="7"/>
      <c r="J487" s="17"/>
    </row>
    <row r="488" customFormat="false" ht="15" hidden="false" customHeight="false" outlineLevel="0" collapsed="false">
      <c r="B488" s="24"/>
      <c r="C488" s="9"/>
      <c r="D488" s="8"/>
      <c r="E488" s="20" t="str">
        <f aca="false">IFERROR(VLOOKUP(D488,상품마스터!B5:J54,2,FALSE()),"")</f>
        <v/>
      </c>
      <c r="F488" s="8"/>
      <c r="G488" s="21" t="n">
        <f aca="false">IFERROR(IF(C488="출고",VLOOKUP(D488,상품마스터!B5:J54,6,FALSE()),VLOOKUP(D488,상품마스터!B5:J54,5,FALSE())),0)</f>
        <v>0</v>
      </c>
      <c r="H488" s="22" t="n">
        <f aca="false">IF(OR(F488="",G488=""),0,F488*G488)</f>
        <v>0</v>
      </c>
      <c r="I488" s="12"/>
      <c r="J488" s="20"/>
    </row>
    <row r="489" customFormat="false" ht="15" hidden="false" customHeight="false" outlineLevel="0" collapsed="false">
      <c r="B489" s="23"/>
      <c r="C489" s="4"/>
      <c r="D489" s="3"/>
      <c r="E489" s="17" t="str">
        <f aca="false">IFERROR(VLOOKUP(D489,상품마스터!B5:J54,2,FALSE()),"")</f>
        <v/>
      </c>
      <c r="F489" s="3"/>
      <c r="G489" s="18" t="n">
        <f aca="false">IFERROR(IF(C489="출고",VLOOKUP(D489,상품마스터!B5:J54,6,FALSE()),VLOOKUP(D489,상품마스터!B5:J54,5,FALSE())),0)</f>
        <v>0</v>
      </c>
      <c r="H489" s="19" t="n">
        <f aca="false">IF(OR(F489="",G489=""),0,F489*G489)</f>
        <v>0</v>
      </c>
      <c r="I489" s="7"/>
      <c r="J489" s="17"/>
    </row>
    <row r="490" customFormat="false" ht="15" hidden="false" customHeight="false" outlineLevel="0" collapsed="false">
      <c r="B490" s="24"/>
      <c r="C490" s="9"/>
      <c r="D490" s="8"/>
      <c r="E490" s="20" t="str">
        <f aca="false">IFERROR(VLOOKUP(D490,상품마스터!B5:J54,2,FALSE()),"")</f>
        <v/>
      </c>
      <c r="F490" s="8"/>
      <c r="G490" s="21" t="n">
        <f aca="false">IFERROR(IF(C490="출고",VLOOKUP(D490,상품마스터!B5:J54,6,FALSE()),VLOOKUP(D490,상품마스터!B5:J54,5,FALSE())),0)</f>
        <v>0</v>
      </c>
      <c r="H490" s="22" t="n">
        <f aca="false">IF(OR(F490="",G490=""),0,F490*G490)</f>
        <v>0</v>
      </c>
      <c r="I490" s="12"/>
      <c r="J490" s="20"/>
    </row>
    <row r="491" customFormat="false" ht="15" hidden="false" customHeight="false" outlineLevel="0" collapsed="false">
      <c r="B491" s="23"/>
      <c r="C491" s="4"/>
      <c r="D491" s="3"/>
      <c r="E491" s="17" t="str">
        <f aca="false">IFERROR(VLOOKUP(D491,상품마스터!B5:J54,2,FALSE()),"")</f>
        <v/>
      </c>
      <c r="F491" s="3"/>
      <c r="G491" s="18" t="n">
        <f aca="false">IFERROR(IF(C491="출고",VLOOKUP(D491,상품마스터!B5:J54,6,FALSE()),VLOOKUP(D491,상품마스터!B5:J54,5,FALSE())),0)</f>
        <v>0</v>
      </c>
      <c r="H491" s="19" t="n">
        <f aca="false">IF(OR(F491="",G491=""),0,F491*G491)</f>
        <v>0</v>
      </c>
      <c r="I491" s="7"/>
      <c r="J491" s="17"/>
    </row>
    <row r="492" customFormat="false" ht="15" hidden="false" customHeight="false" outlineLevel="0" collapsed="false">
      <c r="B492" s="24"/>
      <c r="C492" s="9"/>
      <c r="D492" s="8"/>
      <c r="E492" s="20" t="str">
        <f aca="false">IFERROR(VLOOKUP(D492,상품마스터!B5:J54,2,FALSE()),"")</f>
        <v/>
      </c>
      <c r="F492" s="8"/>
      <c r="G492" s="21" t="n">
        <f aca="false">IFERROR(IF(C492="출고",VLOOKUP(D492,상품마스터!B5:J54,6,FALSE()),VLOOKUP(D492,상품마스터!B5:J54,5,FALSE())),0)</f>
        <v>0</v>
      </c>
      <c r="H492" s="22" t="n">
        <f aca="false">IF(OR(F492="",G492=""),0,F492*G492)</f>
        <v>0</v>
      </c>
      <c r="I492" s="12"/>
      <c r="J492" s="20"/>
    </row>
    <row r="493" customFormat="false" ht="15" hidden="false" customHeight="false" outlineLevel="0" collapsed="false">
      <c r="B493" s="23"/>
      <c r="C493" s="4"/>
      <c r="D493" s="3"/>
      <c r="E493" s="17" t="str">
        <f aca="false">IFERROR(VLOOKUP(D493,상품마스터!B5:J54,2,FALSE()),"")</f>
        <v/>
      </c>
      <c r="F493" s="3"/>
      <c r="G493" s="18" t="n">
        <f aca="false">IFERROR(IF(C493="출고",VLOOKUP(D493,상품마스터!B5:J54,6,FALSE()),VLOOKUP(D493,상품마스터!B5:J54,5,FALSE())),0)</f>
        <v>0</v>
      </c>
      <c r="H493" s="19" t="n">
        <f aca="false">IF(OR(F493="",G493=""),0,F493*G493)</f>
        <v>0</v>
      </c>
      <c r="I493" s="7"/>
      <c r="J493" s="17"/>
    </row>
    <row r="494" customFormat="false" ht="15" hidden="false" customHeight="false" outlineLevel="0" collapsed="false">
      <c r="B494" s="24"/>
      <c r="C494" s="9"/>
      <c r="D494" s="8"/>
      <c r="E494" s="20" t="str">
        <f aca="false">IFERROR(VLOOKUP(D494,상품마스터!B5:J54,2,FALSE()),"")</f>
        <v/>
      </c>
      <c r="F494" s="8"/>
      <c r="G494" s="21" t="n">
        <f aca="false">IFERROR(IF(C494="출고",VLOOKUP(D494,상품마스터!B5:J54,6,FALSE()),VLOOKUP(D494,상품마스터!B5:J54,5,FALSE())),0)</f>
        <v>0</v>
      </c>
      <c r="H494" s="22" t="n">
        <f aca="false">IF(OR(F494="",G494=""),0,F494*G494)</f>
        <v>0</v>
      </c>
      <c r="I494" s="12"/>
      <c r="J494" s="20"/>
    </row>
    <row r="495" customFormat="false" ht="15" hidden="false" customHeight="false" outlineLevel="0" collapsed="false">
      <c r="B495" s="23"/>
      <c r="C495" s="4"/>
      <c r="D495" s="3"/>
      <c r="E495" s="17" t="str">
        <f aca="false">IFERROR(VLOOKUP(D495,상품마스터!B5:J54,2,FALSE()),"")</f>
        <v/>
      </c>
      <c r="F495" s="3"/>
      <c r="G495" s="18" t="n">
        <f aca="false">IFERROR(IF(C495="출고",VLOOKUP(D495,상품마스터!B5:J54,6,FALSE()),VLOOKUP(D495,상품마스터!B5:J54,5,FALSE())),0)</f>
        <v>0</v>
      </c>
      <c r="H495" s="19" t="n">
        <f aca="false">IF(OR(F495="",G495=""),0,F495*G495)</f>
        <v>0</v>
      </c>
      <c r="I495" s="7"/>
      <c r="J495" s="17"/>
    </row>
    <row r="496" customFormat="false" ht="15" hidden="false" customHeight="false" outlineLevel="0" collapsed="false">
      <c r="B496" s="24"/>
      <c r="C496" s="9"/>
      <c r="D496" s="8"/>
      <c r="E496" s="20" t="str">
        <f aca="false">IFERROR(VLOOKUP(D496,상품마스터!B5:J54,2,FALSE()),"")</f>
        <v/>
      </c>
      <c r="F496" s="8"/>
      <c r="G496" s="21" t="n">
        <f aca="false">IFERROR(IF(C496="출고",VLOOKUP(D496,상품마스터!B5:J54,6,FALSE()),VLOOKUP(D496,상품마스터!B5:J54,5,FALSE())),0)</f>
        <v>0</v>
      </c>
      <c r="H496" s="22" t="n">
        <f aca="false">IF(OR(F496="",G496=""),0,F496*G496)</f>
        <v>0</v>
      </c>
      <c r="I496" s="12"/>
      <c r="J496" s="20"/>
    </row>
    <row r="497" customFormat="false" ht="15" hidden="false" customHeight="false" outlineLevel="0" collapsed="false">
      <c r="B497" s="23"/>
      <c r="C497" s="4"/>
      <c r="D497" s="3"/>
      <c r="E497" s="17" t="str">
        <f aca="false">IFERROR(VLOOKUP(D497,상품마스터!B5:J54,2,FALSE()),"")</f>
        <v/>
      </c>
      <c r="F497" s="3"/>
      <c r="G497" s="18" t="n">
        <f aca="false">IFERROR(IF(C497="출고",VLOOKUP(D497,상품마스터!B5:J54,6,FALSE()),VLOOKUP(D497,상품마스터!B5:J54,5,FALSE())),0)</f>
        <v>0</v>
      </c>
      <c r="H497" s="19" t="n">
        <f aca="false">IF(OR(F497="",G497=""),0,F497*G497)</f>
        <v>0</v>
      </c>
      <c r="I497" s="7"/>
      <c r="J497" s="17"/>
    </row>
    <row r="498" customFormat="false" ht="15" hidden="false" customHeight="false" outlineLevel="0" collapsed="false">
      <c r="B498" s="24"/>
      <c r="C498" s="9"/>
      <c r="D498" s="8"/>
      <c r="E498" s="20" t="str">
        <f aca="false">IFERROR(VLOOKUP(D498,상품마스터!B5:J54,2,FALSE()),"")</f>
        <v/>
      </c>
      <c r="F498" s="8"/>
      <c r="G498" s="21" t="n">
        <f aca="false">IFERROR(IF(C498="출고",VLOOKUP(D498,상품마스터!B5:J54,6,FALSE()),VLOOKUP(D498,상품마스터!B5:J54,5,FALSE())),0)</f>
        <v>0</v>
      </c>
      <c r="H498" s="22" t="n">
        <f aca="false">IF(OR(F498="",G498=""),0,F498*G498)</f>
        <v>0</v>
      </c>
      <c r="I498" s="12"/>
      <c r="J498" s="20"/>
    </row>
    <row r="499" customFormat="false" ht="15" hidden="false" customHeight="false" outlineLevel="0" collapsed="false">
      <c r="B499" s="23"/>
      <c r="C499" s="4"/>
      <c r="D499" s="3"/>
      <c r="E499" s="17" t="str">
        <f aca="false">IFERROR(VLOOKUP(D499,상품마스터!B5:J54,2,FALSE()),"")</f>
        <v/>
      </c>
      <c r="F499" s="3"/>
      <c r="G499" s="18" t="n">
        <f aca="false">IFERROR(IF(C499="출고",VLOOKUP(D499,상품마스터!B5:J54,6,FALSE()),VLOOKUP(D499,상품마스터!B5:J54,5,FALSE())),0)</f>
        <v>0</v>
      </c>
      <c r="H499" s="19" t="n">
        <f aca="false">IF(OR(F499="",G499=""),0,F499*G499)</f>
        <v>0</v>
      </c>
      <c r="I499" s="7"/>
      <c r="J499" s="17"/>
    </row>
    <row r="500" customFormat="false" ht="15" hidden="false" customHeight="false" outlineLevel="0" collapsed="false">
      <c r="B500" s="24"/>
      <c r="C500" s="9"/>
      <c r="D500" s="8"/>
      <c r="E500" s="20" t="str">
        <f aca="false">IFERROR(VLOOKUP(D500,상품마스터!B5:J54,2,FALSE()),"")</f>
        <v/>
      </c>
      <c r="F500" s="8"/>
      <c r="G500" s="21" t="n">
        <f aca="false">IFERROR(IF(C500="출고",VLOOKUP(D500,상품마스터!B5:J54,6,FALSE()),VLOOKUP(D500,상품마스터!B5:J54,5,FALSE())),0)</f>
        <v>0</v>
      </c>
      <c r="H500" s="22" t="n">
        <f aca="false">IF(OR(F500="",G500=""),0,F500*G500)</f>
        <v>0</v>
      </c>
      <c r="I500" s="12"/>
      <c r="J500" s="20"/>
    </row>
    <row r="501" customFormat="false" ht="15" hidden="false" customHeight="false" outlineLevel="0" collapsed="false">
      <c r="B501" s="23"/>
      <c r="C501" s="4"/>
      <c r="D501" s="3"/>
      <c r="E501" s="17" t="str">
        <f aca="false">IFERROR(VLOOKUP(D501,상품마스터!B5:J54,2,FALSE()),"")</f>
        <v/>
      </c>
      <c r="F501" s="3"/>
      <c r="G501" s="18" t="n">
        <f aca="false">IFERROR(IF(C501="출고",VLOOKUP(D501,상품마스터!B5:J54,6,FALSE()),VLOOKUP(D501,상품마스터!B5:J54,5,FALSE())),0)</f>
        <v>0</v>
      </c>
      <c r="H501" s="19" t="n">
        <f aca="false">IF(OR(F501="",G501=""),0,F501*G501)</f>
        <v>0</v>
      </c>
      <c r="I501" s="7"/>
      <c r="J501" s="17"/>
    </row>
    <row r="502" customFormat="false" ht="15" hidden="false" customHeight="false" outlineLevel="0" collapsed="false">
      <c r="B502" s="24"/>
      <c r="C502" s="9"/>
      <c r="D502" s="8"/>
      <c r="E502" s="20" t="str">
        <f aca="false">IFERROR(VLOOKUP(D502,상품마스터!B5:J54,2,FALSE()),"")</f>
        <v/>
      </c>
      <c r="F502" s="8"/>
      <c r="G502" s="21" t="n">
        <f aca="false">IFERROR(IF(C502="출고",VLOOKUP(D502,상품마스터!B5:J54,6,FALSE()),VLOOKUP(D502,상품마스터!B5:J54,5,FALSE())),0)</f>
        <v>0</v>
      </c>
      <c r="H502" s="22" t="n">
        <f aca="false">IF(OR(F502="",G502=""),0,F502*G502)</f>
        <v>0</v>
      </c>
      <c r="I502" s="12"/>
      <c r="J502" s="20"/>
    </row>
    <row r="503" customFormat="false" ht="15" hidden="false" customHeight="false" outlineLevel="0" collapsed="false">
      <c r="B503" s="23"/>
      <c r="C503" s="4"/>
      <c r="D503" s="3"/>
      <c r="E503" s="17" t="str">
        <f aca="false">IFERROR(VLOOKUP(D503,상품마스터!B5:J54,2,FALSE()),"")</f>
        <v/>
      </c>
      <c r="F503" s="3"/>
      <c r="G503" s="18" t="n">
        <f aca="false">IFERROR(IF(C503="출고",VLOOKUP(D503,상품마스터!B5:J54,6,FALSE()),VLOOKUP(D503,상품마스터!B5:J54,5,FALSE())),0)</f>
        <v>0</v>
      </c>
      <c r="H503" s="19" t="n">
        <f aca="false">IF(OR(F503="",G503=""),0,F503*G503)</f>
        <v>0</v>
      </c>
      <c r="I503" s="7"/>
      <c r="J503" s="17"/>
    </row>
    <row r="504" customFormat="false" ht="15" hidden="false" customHeight="false" outlineLevel="0" collapsed="false">
      <c r="B504" s="24"/>
      <c r="C504" s="9"/>
      <c r="D504" s="8"/>
      <c r="E504" s="20" t="str">
        <f aca="false">IFERROR(VLOOKUP(D504,상품마스터!B5:J54,2,FALSE()),"")</f>
        <v/>
      </c>
      <c r="F504" s="8"/>
      <c r="G504" s="21" t="n">
        <f aca="false">IFERROR(IF(C504="출고",VLOOKUP(D504,상품마스터!B5:J54,6,FALSE()),VLOOKUP(D504,상품마스터!B5:J54,5,FALSE())),0)</f>
        <v>0</v>
      </c>
      <c r="H504" s="22" t="n">
        <f aca="false">IF(OR(F504="",G504=""),0,F504*G504)</f>
        <v>0</v>
      </c>
      <c r="I504" s="12"/>
      <c r="J504" s="20"/>
    </row>
  </sheetData>
  <conditionalFormatting sqref="C5:C504">
    <cfRule type="cellIs" priority="2" operator="equal" aboveAverage="0" equalAverage="0" bottom="0" percent="0" rank="0" text="" dxfId="0">
      <formula>"입고"</formula>
    </cfRule>
    <cfRule type="cellIs" priority="3" operator="equal" aboveAverage="0" equalAverage="0" bottom="0" percent="0" rank="0" text="" dxfId="1">
      <formula>"출고"</formula>
    </cfRule>
    <cfRule type="cellIs" priority="4" operator="equal" aboveAverage="0" equalAverage="0" bottom="0" percent="0" rank="0" text="" dxfId="2">
      <formula>"반품"</formula>
    </cfRule>
    <cfRule type="cellIs" priority="5" operator="equal" aboveAverage="0" equalAverage="0" bottom="0" percent="0" rank="0" text="" dxfId="3">
      <formula>"폐기"</formula>
    </cfRule>
  </conditionalFormatting>
  <dataValidations count="1">
    <dataValidation allowBlank="true" errorStyle="stop" operator="between" showDropDown="false" showErrorMessage="false" showInputMessage="false" sqref="C5:C504" type="list">
      <formula1>"입고,출고,반품,폐기"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L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8" min="5" style="0" width="8"/>
    <col collapsed="false" customWidth="true" hidden="false" outlineLevel="0" max="10" min="9" style="0" width="10"/>
    <col collapsed="false" customWidth="true" hidden="false" outlineLevel="0" max="11" min="11" style="0" width="8"/>
    <col collapsed="false" customWidth="true" hidden="false" outlineLevel="0" max="12" min="12" style="0" width="14"/>
  </cols>
  <sheetData>
    <row r="2" customFormat="false" ht="17.35" hidden="false" customHeight="false" outlineLevel="0" collapsed="false">
      <c r="B2" s="1" t="s">
        <v>77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78</v>
      </c>
      <c r="E4" s="2" t="s">
        <v>61</v>
      </c>
      <c r="F4" s="2" t="s">
        <v>64</v>
      </c>
      <c r="G4" s="2" t="s">
        <v>70</v>
      </c>
      <c r="H4" s="2" t="s">
        <v>75</v>
      </c>
      <c r="I4" s="2" t="s">
        <v>79</v>
      </c>
      <c r="J4" s="2" t="s">
        <v>7</v>
      </c>
      <c r="K4" s="2" t="s">
        <v>80</v>
      </c>
      <c r="L4" s="2" t="s">
        <v>54</v>
      </c>
    </row>
    <row r="5" customFormat="false" ht="15" hidden="false" customHeight="false" outlineLevel="0" collapsed="false">
      <c r="B5" s="25" t="str">
        <f aca="false">IF(상품마스터!B5="","",상품마스터!B5)</f>
        <v>SKU001</v>
      </c>
      <c r="C5" s="17" t="str">
        <f aca="false">IF(B5="","",상품마스터!C5)</f>
        <v>노트북 거치대</v>
      </c>
      <c r="D5" s="25" t="n">
        <f aca="false">IF(B5="","",IFERROR(VLOOKUP(B5,초기재고!B6:D55,3,FALSE()),0))</f>
        <v>50</v>
      </c>
      <c r="E5" s="25" t="n">
        <f aca="false">IF(B5="","",SUMIFS(입출고내역!F5:F504,입출고내역!D5:D504,B5,입출고내역!C5:C504,"입고"))</f>
        <v>20</v>
      </c>
      <c r="F5" s="25" t="n">
        <f aca="false">IF(B5="","",SUMIFS(입출고내역!F5:F504,입출고내역!D5:D504,B5,입출고내역!C5:C504,"출고"))</f>
        <v>15</v>
      </c>
      <c r="G5" s="25" t="n">
        <f aca="false">IF(B5="","",SUMIFS(입출고내역!F5:F504,입출고내역!D5:D504,B5,입출고내역!C5:C504,"반품"))</f>
        <v>0</v>
      </c>
      <c r="H5" s="25" t="n">
        <f aca="false">IF(B5="","",SUMIFS(입출고내역!F5:F504,입출고내역!D5:D504,B5,입출고내역!C5:C504,"폐기"))</f>
        <v>0</v>
      </c>
      <c r="I5" s="26" t="n">
        <f aca="false">IF(B5="","",D5+E5-F5+G5-H5)</f>
        <v>55</v>
      </c>
      <c r="J5" s="25" t="n">
        <f aca="false">IF(B5="","",상품마스터!H5)</f>
        <v>20</v>
      </c>
      <c r="K5" s="27" t="str">
        <f aca="false">IF(B5="","",IF(I5&lt;=0,"품절",IF(I5&lt;=J5,"부족","정상")))</f>
        <v>정상</v>
      </c>
      <c r="L5" s="19" t="n">
        <f aca="false">IF(B5="","",I5*상품마스터!F5)</f>
        <v>1375000</v>
      </c>
    </row>
    <row r="6" customFormat="false" ht="15" hidden="false" customHeight="false" outlineLevel="0" collapsed="false">
      <c r="B6" s="28" t="str">
        <f aca="false">IF(상품마스터!B6="","",상품마스터!B6)</f>
        <v>SKU002</v>
      </c>
      <c r="C6" s="20" t="str">
        <f aca="false">IF(B6="","",상품마스터!C6)</f>
        <v>무선 마우스</v>
      </c>
      <c r="D6" s="28" t="n">
        <f aca="false">IF(B6="","",IFERROR(VLOOKUP(B6,초기재고!B6:D55,3,FALSE()),0))</f>
        <v>80</v>
      </c>
      <c r="E6" s="28" t="n">
        <f aca="false">IF(B6="","",SUMIFS(입출고내역!F5:F504,입출고내역!D5:D504,B6,입출고내역!C5:C504,"입고"))</f>
        <v>30</v>
      </c>
      <c r="F6" s="28" t="n">
        <f aca="false">IF(B6="","",SUMIFS(입출고내역!F5:F504,입출고내역!D5:D504,B6,입출고내역!C5:C504,"출고"))</f>
        <v>0</v>
      </c>
      <c r="G6" s="28" t="n">
        <f aca="false">IF(B6="","",SUMIFS(입출고내역!F5:F504,입출고내역!D5:D504,B6,입출고내역!C5:C504,"반품"))</f>
        <v>2</v>
      </c>
      <c r="H6" s="28" t="n">
        <f aca="false">IF(B6="","",SUMIFS(입출고내역!F5:F504,입출고내역!D5:D504,B6,입출고내역!C5:C504,"폐기"))</f>
        <v>0</v>
      </c>
      <c r="I6" s="29" t="n">
        <f aca="false">IF(B6="","",D6+E6-F6+G6-H6)</f>
        <v>112</v>
      </c>
      <c r="J6" s="28" t="n">
        <f aca="false">IF(B6="","",상품마스터!H6)</f>
        <v>30</v>
      </c>
      <c r="K6" s="30" t="str">
        <f aca="false">IF(B6="","",IF(I6&lt;=0,"품절",IF(I6&lt;=J6,"부족","정상")))</f>
        <v>정상</v>
      </c>
      <c r="L6" s="22" t="n">
        <f aca="false">IF(B6="","",I6*상품마스터!F6)</f>
        <v>1344000</v>
      </c>
    </row>
    <row r="7" customFormat="false" ht="15" hidden="false" customHeight="false" outlineLevel="0" collapsed="false">
      <c r="B7" s="25" t="str">
        <f aca="false">IF(상품마스터!B7="","",상품마스터!B7)</f>
        <v>SKU003</v>
      </c>
      <c r="C7" s="17" t="str">
        <f aca="false">IF(B7="","",상품마스터!C7)</f>
        <v>USB-C 허브</v>
      </c>
      <c r="D7" s="25" t="n">
        <f aca="false">IF(B7="","",IFERROR(VLOOKUP(B7,초기재고!B6:D55,3,FALSE()),0))</f>
        <v>40</v>
      </c>
      <c r="E7" s="25" t="n">
        <f aca="false">IF(B7="","",SUMIFS(입출고내역!F5:F504,입출고내역!D5:D504,B7,입출고내역!C5:C504,"입고"))</f>
        <v>0</v>
      </c>
      <c r="F7" s="25" t="n">
        <f aca="false">IF(B7="","",SUMIFS(입출고내역!F5:F504,입출고내역!D5:D504,B7,입출고내역!C5:C504,"출고"))</f>
        <v>3</v>
      </c>
      <c r="G7" s="25" t="n">
        <f aca="false">IF(B7="","",SUMIFS(입출고내역!F5:F504,입출고내역!D5:D504,B7,입출고내역!C5:C504,"반품"))</f>
        <v>0</v>
      </c>
      <c r="H7" s="25" t="n">
        <f aca="false">IF(B7="","",SUMIFS(입출고내역!F5:F504,입출고내역!D5:D504,B7,입출고내역!C5:C504,"폐기"))</f>
        <v>0</v>
      </c>
      <c r="I7" s="26" t="n">
        <f aca="false">IF(B7="","",D7+E7-F7+G7-H7)</f>
        <v>37</v>
      </c>
      <c r="J7" s="25" t="n">
        <f aca="false">IF(B7="","",상품마스터!H7)</f>
        <v>15</v>
      </c>
      <c r="K7" s="27" t="str">
        <f aca="false">IF(B7="","",IF(I7&lt;=0,"품절",IF(I7&lt;=J7,"부족","정상")))</f>
        <v>정상</v>
      </c>
      <c r="L7" s="19" t="n">
        <f aca="false">IF(B7="","",I7*상품마스터!F7)</f>
        <v>666000</v>
      </c>
    </row>
    <row r="8" customFormat="false" ht="15" hidden="false" customHeight="false" outlineLevel="0" collapsed="false">
      <c r="B8" s="28" t="str">
        <f aca="false">IF(상품마스터!B8="","",상품마스터!B8)</f>
        <v>SKU004</v>
      </c>
      <c r="C8" s="20" t="str">
        <f aca="false">IF(B8="","",상품마스터!C8)</f>
        <v>모니터 암</v>
      </c>
      <c r="D8" s="28" t="n">
        <f aca="false">IF(B8="","",IFERROR(VLOOKUP(B8,초기재고!B6:D55,3,FALSE()),0))</f>
        <v>25</v>
      </c>
      <c r="E8" s="28" t="n">
        <f aca="false">IF(B8="","",SUMIFS(입출고내역!F5:F504,입출고내역!D5:D504,B8,입출고내역!C5:C504,"입고"))</f>
        <v>15</v>
      </c>
      <c r="F8" s="28" t="n">
        <f aca="false">IF(B8="","",SUMIFS(입출고내역!F5:F504,입출고내역!D5:D504,B8,입출고내역!C5:C504,"출고"))</f>
        <v>0</v>
      </c>
      <c r="G8" s="28" t="n">
        <f aca="false">IF(B8="","",SUMIFS(입출고내역!F5:F504,입출고내역!D5:D504,B8,입출고내역!C5:C504,"반품"))</f>
        <v>0</v>
      </c>
      <c r="H8" s="28" t="n">
        <f aca="false">IF(B8="","",SUMIFS(입출고내역!F5:F504,입출고내역!D5:D504,B8,입출고내역!C5:C504,"폐기"))</f>
        <v>0</v>
      </c>
      <c r="I8" s="29" t="n">
        <f aca="false">IF(B8="","",D8+E8-F8+G8-H8)</f>
        <v>40</v>
      </c>
      <c r="J8" s="28" t="n">
        <f aca="false">IF(B8="","",상품마스터!H8)</f>
        <v>10</v>
      </c>
      <c r="K8" s="30" t="str">
        <f aca="false">IF(B8="","",IF(I8&lt;=0,"품절",IF(I8&lt;=J8,"부족","정상")))</f>
        <v>정상</v>
      </c>
      <c r="L8" s="22" t="n">
        <f aca="false">IF(B8="","",I8*상품마스터!F8)</f>
        <v>1400000</v>
      </c>
    </row>
    <row r="9" customFormat="false" ht="15" hidden="false" customHeight="false" outlineLevel="0" collapsed="false">
      <c r="B9" s="25" t="str">
        <f aca="false">IF(상품마스터!B9="","",상품마스터!B9)</f>
        <v>SKU005</v>
      </c>
      <c r="C9" s="17" t="str">
        <f aca="false">IF(B9="","",상품마스터!C9)</f>
        <v>키보드</v>
      </c>
      <c r="D9" s="25" t="n">
        <f aca="false">IF(B9="","",IFERROR(VLOOKUP(B9,초기재고!B6:D55,3,FALSE()),0))</f>
        <v>60</v>
      </c>
      <c r="E9" s="25" t="n">
        <f aca="false">IF(B9="","",SUMIFS(입출고내역!F5:F504,입출고내역!D5:D504,B9,입출고내역!C5:C504,"입고"))</f>
        <v>0</v>
      </c>
      <c r="F9" s="25" t="n">
        <f aca="false">IF(B9="","",SUMIFS(입출고내역!F5:F504,입출고내역!D5:D504,B9,입출고내역!C5:C504,"출고"))</f>
        <v>8</v>
      </c>
      <c r="G9" s="25" t="n">
        <f aca="false">IF(B9="","",SUMIFS(입출고내역!F5:F504,입출고내역!D5:D504,B9,입출고내역!C5:C504,"반품"))</f>
        <v>0</v>
      </c>
      <c r="H9" s="25" t="n">
        <f aca="false">IF(B9="","",SUMIFS(입출고내역!F5:F504,입출고내역!D5:D504,B9,입출고내역!C5:C504,"폐기"))</f>
        <v>0</v>
      </c>
      <c r="I9" s="26" t="n">
        <f aca="false">IF(B9="","",D9+E9-F9+G9-H9)</f>
        <v>52</v>
      </c>
      <c r="J9" s="25" t="n">
        <f aca="false">IF(B9="","",상품마스터!H9)</f>
        <v>20</v>
      </c>
      <c r="K9" s="27" t="str">
        <f aca="false">IF(B9="","",IF(I9&lt;=0,"품절",IF(I9&lt;=J9,"부족","정상")))</f>
        <v>정상</v>
      </c>
      <c r="L9" s="19" t="n">
        <f aca="false">IF(B9="","",I9*상품마스터!F9)</f>
        <v>2340000</v>
      </c>
    </row>
    <row r="10" customFormat="false" ht="15" hidden="false" customHeight="false" outlineLevel="0" collapsed="false">
      <c r="B10" s="28" t="str">
        <f aca="false">IF(상품마스터!B10="","",상품마스터!B10)</f>
        <v>SKU006</v>
      </c>
      <c r="C10" s="20" t="str">
        <f aca="false">IF(B10="","",상품마스터!C10)</f>
        <v>마우스패드</v>
      </c>
      <c r="D10" s="28" t="n">
        <f aca="false">IF(B10="","",IFERROR(VLOOKUP(B10,초기재고!B6:D55,3,FALSE()),0))</f>
        <v>100</v>
      </c>
      <c r="E10" s="28" t="n">
        <f aca="false">IF(B10="","",SUMIFS(입출고내역!F5:F504,입출고내역!D5:D504,B10,입출고내역!C5:C504,"입고"))</f>
        <v>0</v>
      </c>
      <c r="F10" s="28" t="n">
        <f aca="false">IF(B10="","",SUMIFS(입출고내역!F5:F504,입출고내역!D5:D504,B10,입출고내역!C5:C504,"출고"))</f>
        <v>0</v>
      </c>
      <c r="G10" s="28" t="n">
        <f aca="false">IF(B10="","",SUMIFS(입출고내역!F5:F504,입출고내역!D5:D504,B10,입출고내역!C5:C504,"반품"))</f>
        <v>0</v>
      </c>
      <c r="H10" s="28" t="n">
        <f aca="false">IF(B10="","",SUMIFS(입출고내역!F5:F504,입출고내역!D5:D504,B10,입출고내역!C5:C504,"폐기"))</f>
        <v>0</v>
      </c>
      <c r="I10" s="29" t="n">
        <f aca="false">IF(B10="","",D10+E10-F10+G10-H10)</f>
        <v>100</v>
      </c>
      <c r="J10" s="28" t="n">
        <f aca="false">IF(B10="","",상품마스터!H10)</f>
        <v>50</v>
      </c>
      <c r="K10" s="30" t="str">
        <f aca="false">IF(B10="","",IF(I10&lt;=0,"품절",IF(I10&lt;=J10,"부족","정상")))</f>
        <v>정상</v>
      </c>
      <c r="L10" s="22" t="n">
        <f aca="false">IF(B10="","",I10*상품마스터!F10)</f>
        <v>500000</v>
      </c>
    </row>
    <row r="11" customFormat="false" ht="15" hidden="false" customHeight="false" outlineLevel="0" collapsed="false">
      <c r="B11" s="25" t="str">
        <f aca="false">IF(상품마스터!B11="","",상품마스터!B11)</f>
        <v>SKU007</v>
      </c>
      <c r="C11" s="17" t="str">
        <f aca="false">IF(B11="","",상품마스터!C11)</f>
        <v>웹캠</v>
      </c>
      <c r="D11" s="25" t="n">
        <f aca="false">IF(B11="","",IFERROR(VLOOKUP(B11,초기재고!B6:D55,3,FALSE()),0))</f>
        <v>35</v>
      </c>
      <c r="E11" s="25" t="n">
        <f aca="false">IF(B11="","",SUMIFS(입출고내역!F5:F504,입출고내역!D5:D504,B11,입출고내역!C5:C504,"입고"))</f>
        <v>0</v>
      </c>
      <c r="F11" s="25" t="n">
        <f aca="false">IF(B11="","",SUMIFS(입출고내역!F5:F504,입출고내역!D5:D504,B11,입출고내역!C5:C504,"출고"))</f>
        <v>0</v>
      </c>
      <c r="G11" s="25" t="n">
        <f aca="false">IF(B11="","",SUMIFS(입출고내역!F5:F504,입출고내역!D5:D504,B11,입출고내역!C5:C504,"반품"))</f>
        <v>0</v>
      </c>
      <c r="H11" s="25" t="n">
        <f aca="false">IF(B11="","",SUMIFS(입출고내역!F5:F504,입출고내역!D5:D504,B11,입출고내역!C5:C504,"폐기"))</f>
        <v>0</v>
      </c>
      <c r="I11" s="26" t="n">
        <f aca="false">IF(B11="","",D11+E11-F11+G11-H11)</f>
        <v>35</v>
      </c>
      <c r="J11" s="25" t="n">
        <f aca="false">IF(B11="","",상품마스터!H11)</f>
        <v>15</v>
      </c>
      <c r="K11" s="27" t="str">
        <f aca="false">IF(B11="","",IF(I11&lt;=0,"품절",IF(I11&lt;=J11,"부족","정상")))</f>
        <v>정상</v>
      </c>
      <c r="L11" s="19" t="n">
        <f aca="false">IF(B11="","",I11*상품마스터!F11)</f>
        <v>1050000</v>
      </c>
    </row>
    <row r="12" customFormat="false" ht="15" hidden="false" customHeight="false" outlineLevel="0" collapsed="false">
      <c r="B12" s="28" t="str">
        <f aca="false">IF(상품마스터!B12="","",상품마스터!B12)</f>
        <v>SKU008</v>
      </c>
      <c r="C12" s="20" t="str">
        <f aca="false">IF(B12="","",상품마스터!C12)</f>
        <v>헤드셋</v>
      </c>
      <c r="D12" s="28" t="n">
        <f aca="false">IF(B12="","",IFERROR(VLOOKUP(B12,초기재고!B6:D55,3,FALSE()),0))</f>
        <v>45</v>
      </c>
      <c r="E12" s="28" t="n">
        <f aca="false">IF(B12="","",SUMIFS(입출고내역!F5:F504,입출고내역!D5:D504,B12,입출고내역!C5:C504,"입고"))</f>
        <v>0</v>
      </c>
      <c r="F12" s="28" t="n">
        <f aca="false">IF(B12="","",SUMIFS(입출고내역!F5:F504,입출고내역!D5:D504,B12,입출고내역!C5:C504,"출고"))</f>
        <v>0</v>
      </c>
      <c r="G12" s="28" t="n">
        <f aca="false">IF(B12="","",SUMIFS(입출고내역!F5:F504,입출고내역!D5:D504,B12,입출고내역!C5:C504,"반품"))</f>
        <v>0</v>
      </c>
      <c r="H12" s="28" t="n">
        <f aca="false">IF(B12="","",SUMIFS(입출고내역!F5:F504,입출고내역!D5:D504,B12,입출고내역!C5:C504,"폐기"))</f>
        <v>0</v>
      </c>
      <c r="I12" s="29" t="n">
        <f aca="false">IF(B12="","",D12+E12-F12+G12-H12)</f>
        <v>45</v>
      </c>
      <c r="J12" s="28" t="n">
        <f aca="false">IF(B12="","",상품마스터!H12)</f>
        <v>20</v>
      </c>
      <c r="K12" s="30" t="str">
        <f aca="false">IF(B12="","",IF(I12&lt;=0,"품절",IF(I12&lt;=J12,"부족","정상")))</f>
        <v>정상</v>
      </c>
      <c r="L12" s="22" t="n">
        <f aca="false">IF(B12="","",I12*상품마스터!F12)</f>
        <v>1125000</v>
      </c>
    </row>
    <row r="13" customFormat="false" ht="15" hidden="false" customHeight="false" outlineLevel="0" collapsed="false">
      <c r="B13" s="25" t="str">
        <f aca="false">IF(상품마스터!B13="","",상품마스터!B13)</f>
        <v>SKU009</v>
      </c>
      <c r="C13" s="17" t="str">
        <f aca="false">IF(B13="","",상품마스터!C13)</f>
        <v>케이블정리함</v>
      </c>
      <c r="D13" s="25" t="n">
        <f aca="false">IF(B13="","",IFERROR(VLOOKUP(B13,초기재고!B6:D55,3,FALSE()),0))</f>
        <v>80</v>
      </c>
      <c r="E13" s="25" t="n">
        <f aca="false">IF(B13="","",SUMIFS(입출고내역!F5:F504,입출고내역!D5:D504,B13,입출고내역!C5:C504,"입고"))</f>
        <v>0</v>
      </c>
      <c r="F13" s="25" t="n">
        <f aca="false">IF(B13="","",SUMIFS(입출고내역!F5:F504,입출고내역!D5:D504,B13,입출고내역!C5:C504,"출고"))</f>
        <v>0</v>
      </c>
      <c r="G13" s="25" t="n">
        <f aca="false">IF(B13="","",SUMIFS(입출고내역!F5:F504,입출고내역!D5:D504,B13,입출고내역!C5:C504,"반품"))</f>
        <v>0</v>
      </c>
      <c r="H13" s="25" t="n">
        <f aca="false">IF(B13="","",SUMIFS(입출고내역!F5:F504,입출고내역!D5:D504,B13,입출고내역!C5:C504,"폐기"))</f>
        <v>5</v>
      </c>
      <c r="I13" s="26" t="n">
        <f aca="false">IF(B13="","",D13+E13-F13+G13-H13)</f>
        <v>75</v>
      </c>
      <c r="J13" s="25" t="n">
        <f aca="false">IF(B13="","",상품마스터!H13)</f>
        <v>40</v>
      </c>
      <c r="K13" s="27" t="str">
        <f aca="false">IF(B13="","",IF(I13&lt;=0,"품절",IF(I13&lt;=J13,"부족","정상")))</f>
        <v>정상</v>
      </c>
      <c r="L13" s="19" t="n">
        <f aca="false">IF(B13="","",I13*상품마스터!F13)</f>
        <v>225000</v>
      </c>
    </row>
    <row r="14" customFormat="false" ht="15" hidden="false" customHeight="false" outlineLevel="0" collapsed="false">
      <c r="B14" s="28" t="str">
        <f aca="false">IF(상품마스터!B14="","",상품마스터!B14)</f>
        <v>SKU010</v>
      </c>
      <c r="C14" s="20" t="str">
        <f aca="false">IF(B14="","",상품마스터!C14)</f>
        <v>모니터 라이트바</v>
      </c>
      <c r="D14" s="28" t="n">
        <f aca="false">IF(B14="","",IFERROR(VLOOKUP(B14,초기재고!B6:D55,3,FALSE()),0))</f>
        <v>30</v>
      </c>
      <c r="E14" s="28" t="n">
        <f aca="false">IF(B14="","",SUMIFS(입출고내역!F5:F504,입출고내역!D5:D504,B14,입출고내역!C5:C504,"입고"))</f>
        <v>0</v>
      </c>
      <c r="F14" s="28" t="n">
        <f aca="false">IF(B14="","",SUMIFS(입출고내역!F5:F504,입출고내역!D5:D504,B14,입출고내역!C5:C504,"출고"))</f>
        <v>0</v>
      </c>
      <c r="G14" s="28" t="n">
        <f aca="false">IF(B14="","",SUMIFS(입출고내역!F5:F504,입출고내역!D5:D504,B14,입출고내역!C5:C504,"반품"))</f>
        <v>0</v>
      </c>
      <c r="H14" s="28" t="n">
        <f aca="false">IF(B14="","",SUMIFS(입출고내역!F5:F504,입출고내역!D5:D504,B14,입출고내역!C5:C504,"폐기"))</f>
        <v>0</v>
      </c>
      <c r="I14" s="29" t="n">
        <f aca="false">IF(B14="","",D14+E14-F14+G14-H14)</f>
        <v>30</v>
      </c>
      <c r="J14" s="28" t="n">
        <f aca="false">IF(B14="","",상품마스터!H14)</f>
        <v>15</v>
      </c>
      <c r="K14" s="30" t="str">
        <f aca="false">IF(B14="","",IF(I14&lt;=0,"품절",IF(I14&lt;=J14,"부족","정상")))</f>
        <v>정상</v>
      </c>
      <c r="L14" s="22" t="n">
        <f aca="false">IF(B14="","",I14*상품마스터!F14)</f>
        <v>600000</v>
      </c>
    </row>
    <row r="15" customFormat="false" ht="15" hidden="false" customHeight="false" outlineLevel="0" collapsed="false">
      <c r="B15" s="25" t="str">
        <f aca="false">IF(상품마스터!B15="","",상품마스터!B15)</f>
        <v/>
      </c>
      <c r="C15" s="17" t="str">
        <f aca="false">IF(B15="","",상품마스터!C15)</f>
        <v/>
      </c>
      <c r="D15" s="25" t="str">
        <f aca="false">IF(B15="","",IFERROR(VLOOKUP(B15,초기재고!B6:D55,3,FALSE()),0))</f>
        <v/>
      </c>
      <c r="E15" s="25" t="str">
        <f aca="false">IF(B15="","",SUMIFS(입출고내역!F5:F504,입출고내역!D5:D504,B15,입출고내역!C5:C504,"입고"))</f>
        <v/>
      </c>
      <c r="F15" s="25" t="str">
        <f aca="false">IF(B15="","",SUMIFS(입출고내역!F5:F504,입출고내역!D5:D504,B15,입출고내역!C5:C504,"출고"))</f>
        <v/>
      </c>
      <c r="G15" s="25" t="str">
        <f aca="false">IF(B15="","",SUMIFS(입출고내역!F5:F504,입출고내역!D5:D504,B15,입출고내역!C5:C504,"반품"))</f>
        <v/>
      </c>
      <c r="H15" s="25" t="str">
        <f aca="false">IF(B15="","",SUMIFS(입출고내역!F5:F504,입출고내역!D5:D504,B15,입출고내역!C5:C504,"폐기"))</f>
        <v/>
      </c>
      <c r="I15" s="26" t="str">
        <f aca="false">IF(B15="","",D15+E15-F15+G15-H15)</f>
        <v/>
      </c>
      <c r="J15" s="25" t="str">
        <f aca="false">IF(B15="","",상품마스터!H15)</f>
        <v/>
      </c>
      <c r="K15" s="27" t="str">
        <f aca="false">IF(B15="","",IF(I15&lt;=0,"품절",IF(I15&lt;=J15,"부족","정상")))</f>
        <v/>
      </c>
      <c r="L15" s="19" t="str">
        <f aca="false">IF(B15="","",I15*상품마스터!F15)</f>
        <v/>
      </c>
    </row>
    <row r="16" customFormat="false" ht="15" hidden="false" customHeight="false" outlineLevel="0" collapsed="false">
      <c r="B16" s="28" t="str">
        <f aca="false">IF(상품마스터!B16="","",상품마스터!B16)</f>
        <v/>
      </c>
      <c r="C16" s="20" t="str">
        <f aca="false">IF(B16="","",상품마스터!C16)</f>
        <v/>
      </c>
      <c r="D16" s="28" t="str">
        <f aca="false">IF(B16="","",IFERROR(VLOOKUP(B16,초기재고!B6:D55,3,FALSE()),0))</f>
        <v/>
      </c>
      <c r="E16" s="28" t="str">
        <f aca="false">IF(B16="","",SUMIFS(입출고내역!F5:F504,입출고내역!D5:D504,B16,입출고내역!C5:C504,"입고"))</f>
        <v/>
      </c>
      <c r="F16" s="28" t="str">
        <f aca="false">IF(B16="","",SUMIFS(입출고내역!F5:F504,입출고내역!D5:D504,B16,입출고내역!C5:C504,"출고"))</f>
        <v/>
      </c>
      <c r="G16" s="28" t="str">
        <f aca="false">IF(B16="","",SUMIFS(입출고내역!F5:F504,입출고내역!D5:D504,B16,입출고내역!C5:C504,"반품"))</f>
        <v/>
      </c>
      <c r="H16" s="28" t="str">
        <f aca="false">IF(B16="","",SUMIFS(입출고내역!F5:F504,입출고내역!D5:D504,B16,입출고내역!C5:C504,"폐기"))</f>
        <v/>
      </c>
      <c r="I16" s="29" t="str">
        <f aca="false">IF(B16="","",D16+E16-F16+G16-H16)</f>
        <v/>
      </c>
      <c r="J16" s="28" t="str">
        <f aca="false">IF(B16="","",상품마스터!H16)</f>
        <v/>
      </c>
      <c r="K16" s="30" t="str">
        <f aca="false">IF(B16="","",IF(I16&lt;=0,"품절",IF(I16&lt;=J16,"부족","정상")))</f>
        <v/>
      </c>
      <c r="L16" s="22" t="str">
        <f aca="false">IF(B16="","",I16*상품마스터!F16)</f>
        <v/>
      </c>
    </row>
    <row r="17" customFormat="false" ht="15" hidden="false" customHeight="false" outlineLevel="0" collapsed="false">
      <c r="B17" s="25" t="str">
        <f aca="false">IF(상품마스터!B17="","",상품마스터!B17)</f>
        <v/>
      </c>
      <c r="C17" s="17" t="str">
        <f aca="false">IF(B17="","",상품마스터!C17)</f>
        <v/>
      </c>
      <c r="D17" s="25" t="str">
        <f aca="false">IF(B17="","",IFERROR(VLOOKUP(B17,초기재고!B6:D55,3,FALSE()),0))</f>
        <v/>
      </c>
      <c r="E17" s="25" t="str">
        <f aca="false">IF(B17="","",SUMIFS(입출고내역!F5:F504,입출고내역!D5:D504,B17,입출고내역!C5:C504,"입고"))</f>
        <v/>
      </c>
      <c r="F17" s="25" t="str">
        <f aca="false">IF(B17="","",SUMIFS(입출고내역!F5:F504,입출고내역!D5:D504,B17,입출고내역!C5:C504,"출고"))</f>
        <v/>
      </c>
      <c r="G17" s="25" t="str">
        <f aca="false">IF(B17="","",SUMIFS(입출고내역!F5:F504,입출고내역!D5:D504,B17,입출고내역!C5:C504,"반품"))</f>
        <v/>
      </c>
      <c r="H17" s="25" t="str">
        <f aca="false">IF(B17="","",SUMIFS(입출고내역!F5:F504,입출고내역!D5:D504,B17,입출고내역!C5:C504,"폐기"))</f>
        <v/>
      </c>
      <c r="I17" s="26" t="str">
        <f aca="false">IF(B17="","",D17+E17-F17+G17-H17)</f>
        <v/>
      </c>
      <c r="J17" s="25" t="str">
        <f aca="false">IF(B17="","",상품마스터!H17)</f>
        <v/>
      </c>
      <c r="K17" s="27" t="str">
        <f aca="false">IF(B17="","",IF(I17&lt;=0,"품절",IF(I17&lt;=J17,"부족","정상")))</f>
        <v/>
      </c>
      <c r="L17" s="19" t="str">
        <f aca="false">IF(B17="","",I17*상품마스터!F17)</f>
        <v/>
      </c>
    </row>
    <row r="18" customFormat="false" ht="15" hidden="false" customHeight="false" outlineLevel="0" collapsed="false">
      <c r="B18" s="28" t="str">
        <f aca="false">IF(상품마스터!B18="","",상품마스터!B18)</f>
        <v/>
      </c>
      <c r="C18" s="20" t="str">
        <f aca="false">IF(B18="","",상품마스터!C18)</f>
        <v/>
      </c>
      <c r="D18" s="28" t="str">
        <f aca="false">IF(B18="","",IFERROR(VLOOKUP(B18,초기재고!B6:D55,3,FALSE()),0))</f>
        <v/>
      </c>
      <c r="E18" s="28" t="str">
        <f aca="false">IF(B18="","",SUMIFS(입출고내역!F5:F504,입출고내역!D5:D504,B18,입출고내역!C5:C504,"입고"))</f>
        <v/>
      </c>
      <c r="F18" s="28" t="str">
        <f aca="false">IF(B18="","",SUMIFS(입출고내역!F5:F504,입출고내역!D5:D504,B18,입출고내역!C5:C504,"출고"))</f>
        <v/>
      </c>
      <c r="G18" s="28" t="str">
        <f aca="false">IF(B18="","",SUMIFS(입출고내역!F5:F504,입출고내역!D5:D504,B18,입출고내역!C5:C504,"반품"))</f>
        <v/>
      </c>
      <c r="H18" s="28" t="str">
        <f aca="false">IF(B18="","",SUMIFS(입출고내역!F5:F504,입출고내역!D5:D504,B18,입출고내역!C5:C504,"폐기"))</f>
        <v/>
      </c>
      <c r="I18" s="29" t="str">
        <f aca="false">IF(B18="","",D18+E18-F18+G18-H18)</f>
        <v/>
      </c>
      <c r="J18" s="28" t="str">
        <f aca="false">IF(B18="","",상품마스터!H18)</f>
        <v/>
      </c>
      <c r="K18" s="30" t="str">
        <f aca="false">IF(B18="","",IF(I18&lt;=0,"품절",IF(I18&lt;=J18,"부족","정상")))</f>
        <v/>
      </c>
      <c r="L18" s="22" t="str">
        <f aca="false">IF(B18="","",I18*상품마스터!F18)</f>
        <v/>
      </c>
    </row>
    <row r="19" customFormat="false" ht="15" hidden="false" customHeight="false" outlineLevel="0" collapsed="false">
      <c r="B19" s="25" t="str">
        <f aca="false">IF(상품마스터!B19="","",상품마스터!B19)</f>
        <v/>
      </c>
      <c r="C19" s="17" t="str">
        <f aca="false">IF(B19="","",상품마스터!C19)</f>
        <v/>
      </c>
      <c r="D19" s="25" t="str">
        <f aca="false">IF(B19="","",IFERROR(VLOOKUP(B19,초기재고!B6:D55,3,FALSE()),0))</f>
        <v/>
      </c>
      <c r="E19" s="25" t="str">
        <f aca="false">IF(B19="","",SUMIFS(입출고내역!F5:F504,입출고내역!D5:D504,B19,입출고내역!C5:C504,"입고"))</f>
        <v/>
      </c>
      <c r="F19" s="25" t="str">
        <f aca="false">IF(B19="","",SUMIFS(입출고내역!F5:F504,입출고내역!D5:D504,B19,입출고내역!C5:C504,"출고"))</f>
        <v/>
      </c>
      <c r="G19" s="25" t="str">
        <f aca="false">IF(B19="","",SUMIFS(입출고내역!F5:F504,입출고내역!D5:D504,B19,입출고내역!C5:C504,"반품"))</f>
        <v/>
      </c>
      <c r="H19" s="25" t="str">
        <f aca="false">IF(B19="","",SUMIFS(입출고내역!F5:F504,입출고내역!D5:D504,B19,입출고내역!C5:C504,"폐기"))</f>
        <v/>
      </c>
      <c r="I19" s="26" t="str">
        <f aca="false">IF(B19="","",D19+E19-F19+G19-H19)</f>
        <v/>
      </c>
      <c r="J19" s="25" t="str">
        <f aca="false">IF(B19="","",상품마스터!H19)</f>
        <v/>
      </c>
      <c r="K19" s="27" t="str">
        <f aca="false">IF(B19="","",IF(I19&lt;=0,"품절",IF(I19&lt;=J19,"부족","정상")))</f>
        <v/>
      </c>
      <c r="L19" s="19" t="str">
        <f aca="false">IF(B19="","",I19*상품마스터!F19)</f>
        <v/>
      </c>
    </row>
    <row r="20" customFormat="false" ht="15" hidden="false" customHeight="false" outlineLevel="0" collapsed="false">
      <c r="B20" s="28" t="str">
        <f aca="false">IF(상품마스터!B20="","",상품마스터!B20)</f>
        <v/>
      </c>
      <c r="C20" s="20" t="str">
        <f aca="false">IF(B20="","",상품마스터!C20)</f>
        <v/>
      </c>
      <c r="D20" s="28" t="str">
        <f aca="false">IF(B20="","",IFERROR(VLOOKUP(B20,초기재고!B6:D55,3,FALSE()),0))</f>
        <v/>
      </c>
      <c r="E20" s="28" t="str">
        <f aca="false">IF(B20="","",SUMIFS(입출고내역!F5:F504,입출고내역!D5:D504,B20,입출고내역!C5:C504,"입고"))</f>
        <v/>
      </c>
      <c r="F20" s="28" t="str">
        <f aca="false">IF(B20="","",SUMIFS(입출고내역!F5:F504,입출고내역!D5:D504,B20,입출고내역!C5:C504,"출고"))</f>
        <v/>
      </c>
      <c r="G20" s="28" t="str">
        <f aca="false">IF(B20="","",SUMIFS(입출고내역!F5:F504,입출고내역!D5:D504,B20,입출고내역!C5:C504,"반품"))</f>
        <v/>
      </c>
      <c r="H20" s="28" t="str">
        <f aca="false">IF(B20="","",SUMIFS(입출고내역!F5:F504,입출고내역!D5:D504,B20,입출고내역!C5:C504,"폐기"))</f>
        <v/>
      </c>
      <c r="I20" s="29" t="str">
        <f aca="false">IF(B20="","",D20+E20-F20+G20-H20)</f>
        <v/>
      </c>
      <c r="J20" s="28" t="str">
        <f aca="false">IF(B20="","",상품마스터!H20)</f>
        <v/>
      </c>
      <c r="K20" s="30" t="str">
        <f aca="false">IF(B20="","",IF(I20&lt;=0,"품절",IF(I20&lt;=J20,"부족","정상")))</f>
        <v/>
      </c>
      <c r="L20" s="22" t="str">
        <f aca="false">IF(B20="","",I20*상품마스터!F20)</f>
        <v/>
      </c>
    </row>
    <row r="21" customFormat="false" ht="15" hidden="false" customHeight="false" outlineLevel="0" collapsed="false">
      <c r="B21" s="25" t="str">
        <f aca="false">IF(상품마스터!B21="","",상품마스터!B21)</f>
        <v/>
      </c>
      <c r="C21" s="17" t="str">
        <f aca="false">IF(B21="","",상품마스터!C21)</f>
        <v/>
      </c>
      <c r="D21" s="25" t="str">
        <f aca="false">IF(B21="","",IFERROR(VLOOKUP(B21,초기재고!B6:D55,3,FALSE()),0))</f>
        <v/>
      </c>
      <c r="E21" s="25" t="str">
        <f aca="false">IF(B21="","",SUMIFS(입출고내역!F5:F504,입출고내역!D5:D504,B21,입출고내역!C5:C504,"입고"))</f>
        <v/>
      </c>
      <c r="F21" s="25" t="str">
        <f aca="false">IF(B21="","",SUMIFS(입출고내역!F5:F504,입출고내역!D5:D504,B21,입출고내역!C5:C504,"출고"))</f>
        <v/>
      </c>
      <c r="G21" s="25" t="str">
        <f aca="false">IF(B21="","",SUMIFS(입출고내역!F5:F504,입출고내역!D5:D504,B21,입출고내역!C5:C504,"반품"))</f>
        <v/>
      </c>
      <c r="H21" s="25" t="str">
        <f aca="false">IF(B21="","",SUMIFS(입출고내역!F5:F504,입출고내역!D5:D504,B21,입출고내역!C5:C504,"폐기"))</f>
        <v/>
      </c>
      <c r="I21" s="26" t="str">
        <f aca="false">IF(B21="","",D21+E21-F21+G21-H21)</f>
        <v/>
      </c>
      <c r="J21" s="25" t="str">
        <f aca="false">IF(B21="","",상품마스터!H21)</f>
        <v/>
      </c>
      <c r="K21" s="27" t="str">
        <f aca="false">IF(B21="","",IF(I21&lt;=0,"품절",IF(I21&lt;=J21,"부족","정상")))</f>
        <v/>
      </c>
      <c r="L21" s="19" t="str">
        <f aca="false">IF(B21="","",I21*상품마스터!F21)</f>
        <v/>
      </c>
    </row>
    <row r="22" customFormat="false" ht="15" hidden="false" customHeight="false" outlineLevel="0" collapsed="false">
      <c r="B22" s="28" t="str">
        <f aca="false">IF(상품마스터!B22="","",상품마스터!B22)</f>
        <v/>
      </c>
      <c r="C22" s="20" t="str">
        <f aca="false">IF(B22="","",상품마스터!C22)</f>
        <v/>
      </c>
      <c r="D22" s="28" t="str">
        <f aca="false">IF(B22="","",IFERROR(VLOOKUP(B22,초기재고!B6:D55,3,FALSE()),0))</f>
        <v/>
      </c>
      <c r="E22" s="28" t="str">
        <f aca="false">IF(B22="","",SUMIFS(입출고내역!F5:F504,입출고내역!D5:D504,B22,입출고내역!C5:C504,"입고"))</f>
        <v/>
      </c>
      <c r="F22" s="28" t="str">
        <f aca="false">IF(B22="","",SUMIFS(입출고내역!F5:F504,입출고내역!D5:D504,B22,입출고내역!C5:C504,"출고"))</f>
        <v/>
      </c>
      <c r="G22" s="28" t="str">
        <f aca="false">IF(B22="","",SUMIFS(입출고내역!F5:F504,입출고내역!D5:D504,B22,입출고내역!C5:C504,"반품"))</f>
        <v/>
      </c>
      <c r="H22" s="28" t="str">
        <f aca="false">IF(B22="","",SUMIFS(입출고내역!F5:F504,입출고내역!D5:D504,B22,입출고내역!C5:C504,"폐기"))</f>
        <v/>
      </c>
      <c r="I22" s="29" t="str">
        <f aca="false">IF(B22="","",D22+E22-F22+G22-H22)</f>
        <v/>
      </c>
      <c r="J22" s="28" t="str">
        <f aca="false">IF(B22="","",상품마스터!H22)</f>
        <v/>
      </c>
      <c r="K22" s="30" t="str">
        <f aca="false">IF(B22="","",IF(I22&lt;=0,"품절",IF(I22&lt;=J22,"부족","정상")))</f>
        <v/>
      </c>
      <c r="L22" s="22" t="str">
        <f aca="false">IF(B22="","",I22*상품마스터!F22)</f>
        <v/>
      </c>
    </row>
    <row r="23" customFormat="false" ht="15" hidden="false" customHeight="false" outlineLevel="0" collapsed="false">
      <c r="B23" s="25" t="str">
        <f aca="false">IF(상품마스터!B23="","",상품마스터!B23)</f>
        <v/>
      </c>
      <c r="C23" s="17" t="str">
        <f aca="false">IF(B23="","",상품마스터!C23)</f>
        <v/>
      </c>
      <c r="D23" s="25" t="str">
        <f aca="false">IF(B23="","",IFERROR(VLOOKUP(B23,초기재고!B6:D55,3,FALSE()),0))</f>
        <v/>
      </c>
      <c r="E23" s="25" t="str">
        <f aca="false">IF(B23="","",SUMIFS(입출고내역!F5:F504,입출고내역!D5:D504,B23,입출고내역!C5:C504,"입고"))</f>
        <v/>
      </c>
      <c r="F23" s="25" t="str">
        <f aca="false">IF(B23="","",SUMIFS(입출고내역!F5:F504,입출고내역!D5:D504,B23,입출고내역!C5:C504,"출고"))</f>
        <v/>
      </c>
      <c r="G23" s="25" t="str">
        <f aca="false">IF(B23="","",SUMIFS(입출고내역!F5:F504,입출고내역!D5:D504,B23,입출고내역!C5:C504,"반품"))</f>
        <v/>
      </c>
      <c r="H23" s="25" t="str">
        <f aca="false">IF(B23="","",SUMIFS(입출고내역!F5:F504,입출고내역!D5:D504,B23,입출고내역!C5:C504,"폐기"))</f>
        <v/>
      </c>
      <c r="I23" s="26" t="str">
        <f aca="false">IF(B23="","",D23+E23-F23+G23-H23)</f>
        <v/>
      </c>
      <c r="J23" s="25" t="str">
        <f aca="false">IF(B23="","",상품마스터!H23)</f>
        <v/>
      </c>
      <c r="K23" s="27" t="str">
        <f aca="false">IF(B23="","",IF(I23&lt;=0,"품절",IF(I23&lt;=J23,"부족","정상")))</f>
        <v/>
      </c>
      <c r="L23" s="19" t="str">
        <f aca="false">IF(B23="","",I23*상품마스터!F23)</f>
        <v/>
      </c>
    </row>
    <row r="24" customFormat="false" ht="15" hidden="false" customHeight="false" outlineLevel="0" collapsed="false">
      <c r="B24" s="28" t="str">
        <f aca="false">IF(상품마스터!B24="","",상품마스터!B24)</f>
        <v/>
      </c>
      <c r="C24" s="20" t="str">
        <f aca="false">IF(B24="","",상품마스터!C24)</f>
        <v/>
      </c>
      <c r="D24" s="28" t="str">
        <f aca="false">IF(B24="","",IFERROR(VLOOKUP(B24,초기재고!B6:D55,3,FALSE()),0))</f>
        <v/>
      </c>
      <c r="E24" s="28" t="str">
        <f aca="false">IF(B24="","",SUMIFS(입출고내역!F5:F504,입출고내역!D5:D504,B24,입출고내역!C5:C504,"입고"))</f>
        <v/>
      </c>
      <c r="F24" s="28" t="str">
        <f aca="false">IF(B24="","",SUMIFS(입출고내역!F5:F504,입출고내역!D5:D504,B24,입출고내역!C5:C504,"출고"))</f>
        <v/>
      </c>
      <c r="G24" s="28" t="str">
        <f aca="false">IF(B24="","",SUMIFS(입출고내역!F5:F504,입출고내역!D5:D504,B24,입출고내역!C5:C504,"반품"))</f>
        <v/>
      </c>
      <c r="H24" s="28" t="str">
        <f aca="false">IF(B24="","",SUMIFS(입출고내역!F5:F504,입출고내역!D5:D504,B24,입출고내역!C5:C504,"폐기"))</f>
        <v/>
      </c>
      <c r="I24" s="29" t="str">
        <f aca="false">IF(B24="","",D24+E24-F24+G24-H24)</f>
        <v/>
      </c>
      <c r="J24" s="28" t="str">
        <f aca="false">IF(B24="","",상품마스터!H24)</f>
        <v/>
      </c>
      <c r="K24" s="30" t="str">
        <f aca="false">IF(B24="","",IF(I24&lt;=0,"품절",IF(I24&lt;=J24,"부족","정상")))</f>
        <v/>
      </c>
      <c r="L24" s="22" t="str">
        <f aca="false">IF(B24="","",I24*상품마스터!F24)</f>
        <v/>
      </c>
    </row>
    <row r="25" customFormat="false" ht="15" hidden="false" customHeight="false" outlineLevel="0" collapsed="false">
      <c r="B25" s="25" t="str">
        <f aca="false">IF(상품마스터!B25="","",상품마스터!B25)</f>
        <v/>
      </c>
      <c r="C25" s="17" t="str">
        <f aca="false">IF(B25="","",상품마스터!C25)</f>
        <v/>
      </c>
      <c r="D25" s="25" t="str">
        <f aca="false">IF(B25="","",IFERROR(VLOOKUP(B25,초기재고!B6:D55,3,FALSE()),0))</f>
        <v/>
      </c>
      <c r="E25" s="25" t="str">
        <f aca="false">IF(B25="","",SUMIFS(입출고내역!F5:F504,입출고내역!D5:D504,B25,입출고내역!C5:C504,"입고"))</f>
        <v/>
      </c>
      <c r="F25" s="25" t="str">
        <f aca="false">IF(B25="","",SUMIFS(입출고내역!F5:F504,입출고내역!D5:D504,B25,입출고내역!C5:C504,"출고"))</f>
        <v/>
      </c>
      <c r="G25" s="25" t="str">
        <f aca="false">IF(B25="","",SUMIFS(입출고내역!F5:F504,입출고내역!D5:D504,B25,입출고내역!C5:C504,"반품"))</f>
        <v/>
      </c>
      <c r="H25" s="25" t="str">
        <f aca="false">IF(B25="","",SUMIFS(입출고내역!F5:F504,입출고내역!D5:D504,B25,입출고내역!C5:C504,"폐기"))</f>
        <v/>
      </c>
      <c r="I25" s="26" t="str">
        <f aca="false">IF(B25="","",D25+E25-F25+G25-H25)</f>
        <v/>
      </c>
      <c r="J25" s="25" t="str">
        <f aca="false">IF(B25="","",상품마스터!H25)</f>
        <v/>
      </c>
      <c r="K25" s="27" t="str">
        <f aca="false">IF(B25="","",IF(I25&lt;=0,"품절",IF(I25&lt;=J25,"부족","정상")))</f>
        <v/>
      </c>
      <c r="L25" s="19" t="str">
        <f aca="false">IF(B25="","",I25*상품마스터!F25)</f>
        <v/>
      </c>
    </row>
    <row r="26" customFormat="false" ht="15" hidden="false" customHeight="false" outlineLevel="0" collapsed="false">
      <c r="B26" s="28" t="str">
        <f aca="false">IF(상품마스터!B26="","",상품마스터!B26)</f>
        <v/>
      </c>
      <c r="C26" s="20" t="str">
        <f aca="false">IF(B26="","",상품마스터!C26)</f>
        <v/>
      </c>
      <c r="D26" s="28" t="str">
        <f aca="false">IF(B26="","",IFERROR(VLOOKUP(B26,초기재고!B6:D55,3,FALSE()),0))</f>
        <v/>
      </c>
      <c r="E26" s="28" t="str">
        <f aca="false">IF(B26="","",SUMIFS(입출고내역!F5:F504,입출고내역!D5:D504,B26,입출고내역!C5:C504,"입고"))</f>
        <v/>
      </c>
      <c r="F26" s="28" t="str">
        <f aca="false">IF(B26="","",SUMIFS(입출고내역!F5:F504,입출고내역!D5:D504,B26,입출고내역!C5:C504,"출고"))</f>
        <v/>
      </c>
      <c r="G26" s="28" t="str">
        <f aca="false">IF(B26="","",SUMIFS(입출고내역!F5:F504,입출고내역!D5:D504,B26,입출고내역!C5:C504,"반품"))</f>
        <v/>
      </c>
      <c r="H26" s="28" t="str">
        <f aca="false">IF(B26="","",SUMIFS(입출고내역!F5:F504,입출고내역!D5:D504,B26,입출고내역!C5:C504,"폐기"))</f>
        <v/>
      </c>
      <c r="I26" s="29" t="str">
        <f aca="false">IF(B26="","",D26+E26-F26+G26-H26)</f>
        <v/>
      </c>
      <c r="J26" s="28" t="str">
        <f aca="false">IF(B26="","",상품마스터!H26)</f>
        <v/>
      </c>
      <c r="K26" s="30" t="str">
        <f aca="false">IF(B26="","",IF(I26&lt;=0,"품절",IF(I26&lt;=J26,"부족","정상")))</f>
        <v/>
      </c>
      <c r="L26" s="22" t="str">
        <f aca="false">IF(B26="","",I26*상품마스터!F26)</f>
        <v/>
      </c>
    </row>
    <row r="27" customFormat="false" ht="15" hidden="false" customHeight="false" outlineLevel="0" collapsed="false">
      <c r="B27" s="25" t="str">
        <f aca="false">IF(상품마스터!B27="","",상품마스터!B27)</f>
        <v/>
      </c>
      <c r="C27" s="17" t="str">
        <f aca="false">IF(B27="","",상품마스터!C27)</f>
        <v/>
      </c>
      <c r="D27" s="25" t="str">
        <f aca="false">IF(B27="","",IFERROR(VLOOKUP(B27,초기재고!B6:D55,3,FALSE()),0))</f>
        <v/>
      </c>
      <c r="E27" s="25" t="str">
        <f aca="false">IF(B27="","",SUMIFS(입출고내역!F5:F504,입출고내역!D5:D504,B27,입출고내역!C5:C504,"입고"))</f>
        <v/>
      </c>
      <c r="F27" s="25" t="str">
        <f aca="false">IF(B27="","",SUMIFS(입출고내역!F5:F504,입출고내역!D5:D504,B27,입출고내역!C5:C504,"출고"))</f>
        <v/>
      </c>
      <c r="G27" s="25" t="str">
        <f aca="false">IF(B27="","",SUMIFS(입출고내역!F5:F504,입출고내역!D5:D504,B27,입출고내역!C5:C504,"반품"))</f>
        <v/>
      </c>
      <c r="H27" s="25" t="str">
        <f aca="false">IF(B27="","",SUMIFS(입출고내역!F5:F504,입출고내역!D5:D504,B27,입출고내역!C5:C504,"폐기"))</f>
        <v/>
      </c>
      <c r="I27" s="26" t="str">
        <f aca="false">IF(B27="","",D27+E27-F27+G27-H27)</f>
        <v/>
      </c>
      <c r="J27" s="25" t="str">
        <f aca="false">IF(B27="","",상품마스터!H27)</f>
        <v/>
      </c>
      <c r="K27" s="27" t="str">
        <f aca="false">IF(B27="","",IF(I27&lt;=0,"품절",IF(I27&lt;=J27,"부족","정상")))</f>
        <v/>
      </c>
      <c r="L27" s="19" t="str">
        <f aca="false">IF(B27="","",I27*상품마스터!F27)</f>
        <v/>
      </c>
    </row>
    <row r="28" customFormat="false" ht="15" hidden="false" customHeight="false" outlineLevel="0" collapsed="false">
      <c r="B28" s="28" t="str">
        <f aca="false">IF(상품마스터!B28="","",상품마스터!B28)</f>
        <v/>
      </c>
      <c r="C28" s="20" t="str">
        <f aca="false">IF(B28="","",상품마스터!C28)</f>
        <v/>
      </c>
      <c r="D28" s="28" t="str">
        <f aca="false">IF(B28="","",IFERROR(VLOOKUP(B28,초기재고!B6:D55,3,FALSE()),0))</f>
        <v/>
      </c>
      <c r="E28" s="28" t="str">
        <f aca="false">IF(B28="","",SUMIFS(입출고내역!F5:F504,입출고내역!D5:D504,B28,입출고내역!C5:C504,"입고"))</f>
        <v/>
      </c>
      <c r="F28" s="28" t="str">
        <f aca="false">IF(B28="","",SUMIFS(입출고내역!F5:F504,입출고내역!D5:D504,B28,입출고내역!C5:C504,"출고"))</f>
        <v/>
      </c>
      <c r="G28" s="28" t="str">
        <f aca="false">IF(B28="","",SUMIFS(입출고내역!F5:F504,입출고내역!D5:D504,B28,입출고내역!C5:C504,"반품"))</f>
        <v/>
      </c>
      <c r="H28" s="28" t="str">
        <f aca="false">IF(B28="","",SUMIFS(입출고내역!F5:F504,입출고내역!D5:D504,B28,입출고내역!C5:C504,"폐기"))</f>
        <v/>
      </c>
      <c r="I28" s="29" t="str">
        <f aca="false">IF(B28="","",D28+E28-F28+G28-H28)</f>
        <v/>
      </c>
      <c r="J28" s="28" t="str">
        <f aca="false">IF(B28="","",상품마스터!H28)</f>
        <v/>
      </c>
      <c r="K28" s="30" t="str">
        <f aca="false">IF(B28="","",IF(I28&lt;=0,"품절",IF(I28&lt;=J28,"부족","정상")))</f>
        <v/>
      </c>
      <c r="L28" s="22" t="str">
        <f aca="false">IF(B28="","",I28*상품마스터!F28)</f>
        <v/>
      </c>
    </row>
    <row r="29" customFormat="false" ht="15" hidden="false" customHeight="false" outlineLevel="0" collapsed="false">
      <c r="B29" s="25" t="str">
        <f aca="false">IF(상품마스터!B29="","",상품마스터!B29)</f>
        <v/>
      </c>
      <c r="C29" s="17" t="str">
        <f aca="false">IF(B29="","",상품마스터!C29)</f>
        <v/>
      </c>
      <c r="D29" s="25" t="str">
        <f aca="false">IF(B29="","",IFERROR(VLOOKUP(B29,초기재고!B6:D55,3,FALSE()),0))</f>
        <v/>
      </c>
      <c r="E29" s="25" t="str">
        <f aca="false">IF(B29="","",SUMIFS(입출고내역!F5:F504,입출고내역!D5:D504,B29,입출고내역!C5:C504,"입고"))</f>
        <v/>
      </c>
      <c r="F29" s="25" t="str">
        <f aca="false">IF(B29="","",SUMIFS(입출고내역!F5:F504,입출고내역!D5:D504,B29,입출고내역!C5:C504,"출고"))</f>
        <v/>
      </c>
      <c r="G29" s="25" t="str">
        <f aca="false">IF(B29="","",SUMIFS(입출고내역!F5:F504,입출고내역!D5:D504,B29,입출고내역!C5:C504,"반품"))</f>
        <v/>
      </c>
      <c r="H29" s="25" t="str">
        <f aca="false">IF(B29="","",SUMIFS(입출고내역!F5:F504,입출고내역!D5:D504,B29,입출고내역!C5:C504,"폐기"))</f>
        <v/>
      </c>
      <c r="I29" s="26" t="str">
        <f aca="false">IF(B29="","",D29+E29-F29+G29-H29)</f>
        <v/>
      </c>
      <c r="J29" s="25" t="str">
        <f aca="false">IF(B29="","",상품마스터!H29)</f>
        <v/>
      </c>
      <c r="K29" s="27" t="str">
        <f aca="false">IF(B29="","",IF(I29&lt;=0,"품절",IF(I29&lt;=J29,"부족","정상")))</f>
        <v/>
      </c>
      <c r="L29" s="19" t="str">
        <f aca="false">IF(B29="","",I29*상품마스터!F29)</f>
        <v/>
      </c>
    </row>
    <row r="30" customFormat="false" ht="15" hidden="false" customHeight="false" outlineLevel="0" collapsed="false">
      <c r="B30" s="28" t="str">
        <f aca="false">IF(상품마스터!B30="","",상품마스터!B30)</f>
        <v/>
      </c>
      <c r="C30" s="20" t="str">
        <f aca="false">IF(B30="","",상품마스터!C30)</f>
        <v/>
      </c>
      <c r="D30" s="28" t="str">
        <f aca="false">IF(B30="","",IFERROR(VLOOKUP(B30,초기재고!B6:D55,3,FALSE()),0))</f>
        <v/>
      </c>
      <c r="E30" s="28" t="str">
        <f aca="false">IF(B30="","",SUMIFS(입출고내역!F5:F504,입출고내역!D5:D504,B30,입출고내역!C5:C504,"입고"))</f>
        <v/>
      </c>
      <c r="F30" s="28" t="str">
        <f aca="false">IF(B30="","",SUMIFS(입출고내역!F5:F504,입출고내역!D5:D504,B30,입출고내역!C5:C504,"출고"))</f>
        <v/>
      </c>
      <c r="G30" s="28" t="str">
        <f aca="false">IF(B30="","",SUMIFS(입출고내역!F5:F504,입출고내역!D5:D504,B30,입출고내역!C5:C504,"반품"))</f>
        <v/>
      </c>
      <c r="H30" s="28" t="str">
        <f aca="false">IF(B30="","",SUMIFS(입출고내역!F5:F504,입출고내역!D5:D504,B30,입출고내역!C5:C504,"폐기"))</f>
        <v/>
      </c>
      <c r="I30" s="29" t="str">
        <f aca="false">IF(B30="","",D30+E30-F30+G30-H30)</f>
        <v/>
      </c>
      <c r="J30" s="28" t="str">
        <f aca="false">IF(B30="","",상품마스터!H30)</f>
        <v/>
      </c>
      <c r="K30" s="30" t="str">
        <f aca="false">IF(B30="","",IF(I30&lt;=0,"품절",IF(I30&lt;=J30,"부족","정상")))</f>
        <v/>
      </c>
      <c r="L30" s="22" t="str">
        <f aca="false">IF(B30="","",I30*상품마스터!F30)</f>
        <v/>
      </c>
    </row>
    <row r="31" customFormat="false" ht="15" hidden="false" customHeight="false" outlineLevel="0" collapsed="false">
      <c r="B31" s="25" t="str">
        <f aca="false">IF(상품마스터!B31="","",상품마스터!B31)</f>
        <v/>
      </c>
      <c r="C31" s="17" t="str">
        <f aca="false">IF(B31="","",상품마스터!C31)</f>
        <v/>
      </c>
      <c r="D31" s="25" t="str">
        <f aca="false">IF(B31="","",IFERROR(VLOOKUP(B31,초기재고!B6:D55,3,FALSE()),0))</f>
        <v/>
      </c>
      <c r="E31" s="25" t="str">
        <f aca="false">IF(B31="","",SUMIFS(입출고내역!F5:F504,입출고내역!D5:D504,B31,입출고내역!C5:C504,"입고"))</f>
        <v/>
      </c>
      <c r="F31" s="25" t="str">
        <f aca="false">IF(B31="","",SUMIFS(입출고내역!F5:F504,입출고내역!D5:D504,B31,입출고내역!C5:C504,"출고"))</f>
        <v/>
      </c>
      <c r="G31" s="25" t="str">
        <f aca="false">IF(B31="","",SUMIFS(입출고내역!F5:F504,입출고내역!D5:D504,B31,입출고내역!C5:C504,"반품"))</f>
        <v/>
      </c>
      <c r="H31" s="25" t="str">
        <f aca="false">IF(B31="","",SUMIFS(입출고내역!F5:F504,입출고내역!D5:D504,B31,입출고내역!C5:C504,"폐기"))</f>
        <v/>
      </c>
      <c r="I31" s="26" t="str">
        <f aca="false">IF(B31="","",D31+E31-F31+G31-H31)</f>
        <v/>
      </c>
      <c r="J31" s="25" t="str">
        <f aca="false">IF(B31="","",상품마스터!H31)</f>
        <v/>
      </c>
      <c r="K31" s="27" t="str">
        <f aca="false">IF(B31="","",IF(I31&lt;=0,"품절",IF(I31&lt;=J31,"부족","정상")))</f>
        <v/>
      </c>
      <c r="L31" s="19" t="str">
        <f aca="false">IF(B31="","",I31*상품마스터!F31)</f>
        <v/>
      </c>
    </row>
    <row r="32" customFormat="false" ht="15" hidden="false" customHeight="false" outlineLevel="0" collapsed="false">
      <c r="B32" s="28" t="str">
        <f aca="false">IF(상품마스터!B32="","",상품마스터!B32)</f>
        <v/>
      </c>
      <c r="C32" s="20" t="str">
        <f aca="false">IF(B32="","",상품마스터!C32)</f>
        <v/>
      </c>
      <c r="D32" s="28" t="str">
        <f aca="false">IF(B32="","",IFERROR(VLOOKUP(B32,초기재고!B6:D55,3,FALSE()),0))</f>
        <v/>
      </c>
      <c r="E32" s="28" t="str">
        <f aca="false">IF(B32="","",SUMIFS(입출고내역!F5:F504,입출고내역!D5:D504,B32,입출고내역!C5:C504,"입고"))</f>
        <v/>
      </c>
      <c r="F32" s="28" t="str">
        <f aca="false">IF(B32="","",SUMIFS(입출고내역!F5:F504,입출고내역!D5:D504,B32,입출고내역!C5:C504,"출고"))</f>
        <v/>
      </c>
      <c r="G32" s="28" t="str">
        <f aca="false">IF(B32="","",SUMIFS(입출고내역!F5:F504,입출고내역!D5:D504,B32,입출고내역!C5:C504,"반품"))</f>
        <v/>
      </c>
      <c r="H32" s="28" t="str">
        <f aca="false">IF(B32="","",SUMIFS(입출고내역!F5:F504,입출고내역!D5:D504,B32,입출고내역!C5:C504,"폐기"))</f>
        <v/>
      </c>
      <c r="I32" s="29" t="str">
        <f aca="false">IF(B32="","",D32+E32-F32+G32-H32)</f>
        <v/>
      </c>
      <c r="J32" s="28" t="str">
        <f aca="false">IF(B32="","",상품마스터!H32)</f>
        <v/>
      </c>
      <c r="K32" s="30" t="str">
        <f aca="false">IF(B32="","",IF(I32&lt;=0,"품절",IF(I32&lt;=J32,"부족","정상")))</f>
        <v/>
      </c>
      <c r="L32" s="22" t="str">
        <f aca="false">IF(B32="","",I32*상품마스터!F32)</f>
        <v/>
      </c>
    </row>
    <row r="33" customFormat="false" ht="15" hidden="false" customHeight="false" outlineLevel="0" collapsed="false">
      <c r="B33" s="25" t="str">
        <f aca="false">IF(상품마스터!B33="","",상품마스터!B33)</f>
        <v/>
      </c>
      <c r="C33" s="17" t="str">
        <f aca="false">IF(B33="","",상품마스터!C33)</f>
        <v/>
      </c>
      <c r="D33" s="25" t="str">
        <f aca="false">IF(B33="","",IFERROR(VLOOKUP(B33,초기재고!B6:D55,3,FALSE()),0))</f>
        <v/>
      </c>
      <c r="E33" s="25" t="str">
        <f aca="false">IF(B33="","",SUMIFS(입출고내역!F5:F504,입출고내역!D5:D504,B33,입출고내역!C5:C504,"입고"))</f>
        <v/>
      </c>
      <c r="F33" s="25" t="str">
        <f aca="false">IF(B33="","",SUMIFS(입출고내역!F5:F504,입출고내역!D5:D504,B33,입출고내역!C5:C504,"출고"))</f>
        <v/>
      </c>
      <c r="G33" s="25" t="str">
        <f aca="false">IF(B33="","",SUMIFS(입출고내역!F5:F504,입출고내역!D5:D504,B33,입출고내역!C5:C504,"반품"))</f>
        <v/>
      </c>
      <c r="H33" s="25" t="str">
        <f aca="false">IF(B33="","",SUMIFS(입출고내역!F5:F504,입출고내역!D5:D504,B33,입출고내역!C5:C504,"폐기"))</f>
        <v/>
      </c>
      <c r="I33" s="26" t="str">
        <f aca="false">IF(B33="","",D33+E33-F33+G33-H33)</f>
        <v/>
      </c>
      <c r="J33" s="25" t="str">
        <f aca="false">IF(B33="","",상품마스터!H33)</f>
        <v/>
      </c>
      <c r="K33" s="27" t="str">
        <f aca="false">IF(B33="","",IF(I33&lt;=0,"품절",IF(I33&lt;=J33,"부족","정상")))</f>
        <v/>
      </c>
      <c r="L33" s="19" t="str">
        <f aca="false">IF(B33="","",I33*상품마스터!F33)</f>
        <v/>
      </c>
    </row>
    <row r="34" customFormat="false" ht="15" hidden="false" customHeight="false" outlineLevel="0" collapsed="false">
      <c r="B34" s="28" t="str">
        <f aca="false">IF(상품마스터!B34="","",상품마스터!B34)</f>
        <v/>
      </c>
      <c r="C34" s="20" t="str">
        <f aca="false">IF(B34="","",상품마스터!C34)</f>
        <v/>
      </c>
      <c r="D34" s="28" t="str">
        <f aca="false">IF(B34="","",IFERROR(VLOOKUP(B34,초기재고!B6:D55,3,FALSE()),0))</f>
        <v/>
      </c>
      <c r="E34" s="28" t="str">
        <f aca="false">IF(B34="","",SUMIFS(입출고내역!F5:F504,입출고내역!D5:D504,B34,입출고내역!C5:C504,"입고"))</f>
        <v/>
      </c>
      <c r="F34" s="28" t="str">
        <f aca="false">IF(B34="","",SUMIFS(입출고내역!F5:F504,입출고내역!D5:D504,B34,입출고내역!C5:C504,"출고"))</f>
        <v/>
      </c>
      <c r="G34" s="28" t="str">
        <f aca="false">IF(B34="","",SUMIFS(입출고내역!F5:F504,입출고내역!D5:D504,B34,입출고내역!C5:C504,"반품"))</f>
        <v/>
      </c>
      <c r="H34" s="28" t="str">
        <f aca="false">IF(B34="","",SUMIFS(입출고내역!F5:F504,입출고내역!D5:D504,B34,입출고내역!C5:C504,"폐기"))</f>
        <v/>
      </c>
      <c r="I34" s="29" t="str">
        <f aca="false">IF(B34="","",D34+E34-F34+G34-H34)</f>
        <v/>
      </c>
      <c r="J34" s="28" t="str">
        <f aca="false">IF(B34="","",상품마스터!H34)</f>
        <v/>
      </c>
      <c r="K34" s="30" t="str">
        <f aca="false">IF(B34="","",IF(I34&lt;=0,"품절",IF(I34&lt;=J34,"부족","정상")))</f>
        <v/>
      </c>
      <c r="L34" s="22" t="str">
        <f aca="false">IF(B34="","",I34*상품마스터!F34)</f>
        <v/>
      </c>
    </row>
    <row r="35" customFormat="false" ht="15" hidden="false" customHeight="false" outlineLevel="0" collapsed="false">
      <c r="B35" s="25" t="str">
        <f aca="false">IF(상품마스터!B35="","",상품마스터!B35)</f>
        <v/>
      </c>
      <c r="C35" s="17" t="str">
        <f aca="false">IF(B35="","",상품마스터!C35)</f>
        <v/>
      </c>
      <c r="D35" s="25" t="str">
        <f aca="false">IF(B35="","",IFERROR(VLOOKUP(B35,초기재고!B6:D55,3,FALSE()),0))</f>
        <v/>
      </c>
      <c r="E35" s="25" t="str">
        <f aca="false">IF(B35="","",SUMIFS(입출고내역!F5:F504,입출고내역!D5:D504,B35,입출고내역!C5:C504,"입고"))</f>
        <v/>
      </c>
      <c r="F35" s="25" t="str">
        <f aca="false">IF(B35="","",SUMIFS(입출고내역!F5:F504,입출고내역!D5:D504,B35,입출고내역!C5:C504,"출고"))</f>
        <v/>
      </c>
      <c r="G35" s="25" t="str">
        <f aca="false">IF(B35="","",SUMIFS(입출고내역!F5:F504,입출고내역!D5:D504,B35,입출고내역!C5:C504,"반품"))</f>
        <v/>
      </c>
      <c r="H35" s="25" t="str">
        <f aca="false">IF(B35="","",SUMIFS(입출고내역!F5:F504,입출고내역!D5:D504,B35,입출고내역!C5:C504,"폐기"))</f>
        <v/>
      </c>
      <c r="I35" s="26" t="str">
        <f aca="false">IF(B35="","",D35+E35-F35+G35-H35)</f>
        <v/>
      </c>
      <c r="J35" s="25" t="str">
        <f aca="false">IF(B35="","",상품마스터!H35)</f>
        <v/>
      </c>
      <c r="K35" s="27" t="str">
        <f aca="false">IF(B35="","",IF(I35&lt;=0,"품절",IF(I35&lt;=J35,"부족","정상")))</f>
        <v/>
      </c>
      <c r="L35" s="19" t="str">
        <f aca="false">IF(B35="","",I35*상품마스터!F35)</f>
        <v/>
      </c>
    </row>
    <row r="36" customFormat="false" ht="15" hidden="false" customHeight="false" outlineLevel="0" collapsed="false">
      <c r="B36" s="28" t="str">
        <f aca="false">IF(상품마스터!B36="","",상품마스터!B36)</f>
        <v/>
      </c>
      <c r="C36" s="20" t="str">
        <f aca="false">IF(B36="","",상품마스터!C36)</f>
        <v/>
      </c>
      <c r="D36" s="28" t="str">
        <f aca="false">IF(B36="","",IFERROR(VLOOKUP(B36,초기재고!B6:D55,3,FALSE()),0))</f>
        <v/>
      </c>
      <c r="E36" s="28" t="str">
        <f aca="false">IF(B36="","",SUMIFS(입출고내역!F5:F504,입출고내역!D5:D504,B36,입출고내역!C5:C504,"입고"))</f>
        <v/>
      </c>
      <c r="F36" s="28" t="str">
        <f aca="false">IF(B36="","",SUMIFS(입출고내역!F5:F504,입출고내역!D5:D504,B36,입출고내역!C5:C504,"출고"))</f>
        <v/>
      </c>
      <c r="G36" s="28" t="str">
        <f aca="false">IF(B36="","",SUMIFS(입출고내역!F5:F504,입출고내역!D5:D504,B36,입출고내역!C5:C504,"반품"))</f>
        <v/>
      </c>
      <c r="H36" s="28" t="str">
        <f aca="false">IF(B36="","",SUMIFS(입출고내역!F5:F504,입출고내역!D5:D504,B36,입출고내역!C5:C504,"폐기"))</f>
        <v/>
      </c>
      <c r="I36" s="29" t="str">
        <f aca="false">IF(B36="","",D36+E36-F36+G36-H36)</f>
        <v/>
      </c>
      <c r="J36" s="28" t="str">
        <f aca="false">IF(B36="","",상품마스터!H36)</f>
        <v/>
      </c>
      <c r="K36" s="30" t="str">
        <f aca="false">IF(B36="","",IF(I36&lt;=0,"품절",IF(I36&lt;=J36,"부족","정상")))</f>
        <v/>
      </c>
      <c r="L36" s="22" t="str">
        <f aca="false">IF(B36="","",I36*상품마스터!F36)</f>
        <v/>
      </c>
    </row>
    <row r="37" customFormat="false" ht="15" hidden="false" customHeight="false" outlineLevel="0" collapsed="false">
      <c r="B37" s="25" t="str">
        <f aca="false">IF(상품마스터!B37="","",상품마스터!B37)</f>
        <v/>
      </c>
      <c r="C37" s="17" t="str">
        <f aca="false">IF(B37="","",상품마스터!C37)</f>
        <v/>
      </c>
      <c r="D37" s="25" t="str">
        <f aca="false">IF(B37="","",IFERROR(VLOOKUP(B37,초기재고!B6:D55,3,FALSE()),0))</f>
        <v/>
      </c>
      <c r="E37" s="25" t="str">
        <f aca="false">IF(B37="","",SUMIFS(입출고내역!F5:F504,입출고내역!D5:D504,B37,입출고내역!C5:C504,"입고"))</f>
        <v/>
      </c>
      <c r="F37" s="25" t="str">
        <f aca="false">IF(B37="","",SUMIFS(입출고내역!F5:F504,입출고내역!D5:D504,B37,입출고내역!C5:C504,"출고"))</f>
        <v/>
      </c>
      <c r="G37" s="25" t="str">
        <f aca="false">IF(B37="","",SUMIFS(입출고내역!F5:F504,입출고내역!D5:D504,B37,입출고내역!C5:C504,"반품"))</f>
        <v/>
      </c>
      <c r="H37" s="25" t="str">
        <f aca="false">IF(B37="","",SUMIFS(입출고내역!F5:F504,입출고내역!D5:D504,B37,입출고내역!C5:C504,"폐기"))</f>
        <v/>
      </c>
      <c r="I37" s="26" t="str">
        <f aca="false">IF(B37="","",D37+E37-F37+G37-H37)</f>
        <v/>
      </c>
      <c r="J37" s="25" t="str">
        <f aca="false">IF(B37="","",상품마스터!H37)</f>
        <v/>
      </c>
      <c r="K37" s="27" t="str">
        <f aca="false">IF(B37="","",IF(I37&lt;=0,"품절",IF(I37&lt;=J37,"부족","정상")))</f>
        <v/>
      </c>
      <c r="L37" s="19" t="str">
        <f aca="false">IF(B37="","",I37*상품마스터!F37)</f>
        <v/>
      </c>
    </row>
    <row r="38" customFormat="false" ht="15" hidden="false" customHeight="false" outlineLevel="0" collapsed="false">
      <c r="B38" s="28" t="str">
        <f aca="false">IF(상품마스터!B38="","",상품마스터!B38)</f>
        <v/>
      </c>
      <c r="C38" s="20" t="str">
        <f aca="false">IF(B38="","",상품마스터!C38)</f>
        <v/>
      </c>
      <c r="D38" s="28" t="str">
        <f aca="false">IF(B38="","",IFERROR(VLOOKUP(B38,초기재고!B6:D55,3,FALSE()),0))</f>
        <v/>
      </c>
      <c r="E38" s="28" t="str">
        <f aca="false">IF(B38="","",SUMIFS(입출고내역!F5:F504,입출고내역!D5:D504,B38,입출고내역!C5:C504,"입고"))</f>
        <v/>
      </c>
      <c r="F38" s="28" t="str">
        <f aca="false">IF(B38="","",SUMIFS(입출고내역!F5:F504,입출고내역!D5:D504,B38,입출고내역!C5:C504,"출고"))</f>
        <v/>
      </c>
      <c r="G38" s="28" t="str">
        <f aca="false">IF(B38="","",SUMIFS(입출고내역!F5:F504,입출고내역!D5:D504,B38,입출고내역!C5:C504,"반품"))</f>
        <v/>
      </c>
      <c r="H38" s="28" t="str">
        <f aca="false">IF(B38="","",SUMIFS(입출고내역!F5:F504,입출고내역!D5:D504,B38,입출고내역!C5:C504,"폐기"))</f>
        <v/>
      </c>
      <c r="I38" s="29" t="str">
        <f aca="false">IF(B38="","",D38+E38-F38+G38-H38)</f>
        <v/>
      </c>
      <c r="J38" s="28" t="str">
        <f aca="false">IF(B38="","",상품마스터!H38)</f>
        <v/>
      </c>
      <c r="K38" s="30" t="str">
        <f aca="false">IF(B38="","",IF(I38&lt;=0,"품절",IF(I38&lt;=J38,"부족","정상")))</f>
        <v/>
      </c>
      <c r="L38" s="22" t="str">
        <f aca="false">IF(B38="","",I38*상품마스터!F38)</f>
        <v/>
      </c>
    </row>
    <row r="39" customFormat="false" ht="15" hidden="false" customHeight="false" outlineLevel="0" collapsed="false">
      <c r="B39" s="25" t="str">
        <f aca="false">IF(상품마스터!B39="","",상품마스터!B39)</f>
        <v/>
      </c>
      <c r="C39" s="17" t="str">
        <f aca="false">IF(B39="","",상품마스터!C39)</f>
        <v/>
      </c>
      <c r="D39" s="25" t="str">
        <f aca="false">IF(B39="","",IFERROR(VLOOKUP(B39,초기재고!B6:D55,3,FALSE()),0))</f>
        <v/>
      </c>
      <c r="E39" s="25" t="str">
        <f aca="false">IF(B39="","",SUMIFS(입출고내역!F5:F504,입출고내역!D5:D504,B39,입출고내역!C5:C504,"입고"))</f>
        <v/>
      </c>
      <c r="F39" s="25" t="str">
        <f aca="false">IF(B39="","",SUMIFS(입출고내역!F5:F504,입출고내역!D5:D504,B39,입출고내역!C5:C504,"출고"))</f>
        <v/>
      </c>
      <c r="G39" s="25" t="str">
        <f aca="false">IF(B39="","",SUMIFS(입출고내역!F5:F504,입출고내역!D5:D504,B39,입출고내역!C5:C504,"반품"))</f>
        <v/>
      </c>
      <c r="H39" s="25" t="str">
        <f aca="false">IF(B39="","",SUMIFS(입출고내역!F5:F504,입출고내역!D5:D504,B39,입출고내역!C5:C504,"폐기"))</f>
        <v/>
      </c>
      <c r="I39" s="26" t="str">
        <f aca="false">IF(B39="","",D39+E39-F39+G39-H39)</f>
        <v/>
      </c>
      <c r="J39" s="25" t="str">
        <f aca="false">IF(B39="","",상품마스터!H39)</f>
        <v/>
      </c>
      <c r="K39" s="27" t="str">
        <f aca="false">IF(B39="","",IF(I39&lt;=0,"품절",IF(I39&lt;=J39,"부족","정상")))</f>
        <v/>
      </c>
      <c r="L39" s="19" t="str">
        <f aca="false">IF(B39="","",I39*상품마스터!F39)</f>
        <v/>
      </c>
    </row>
    <row r="40" customFormat="false" ht="15" hidden="false" customHeight="false" outlineLevel="0" collapsed="false">
      <c r="B40" s="28" t="str">
        <f aca="false">IF(상품마스터!B40="","",상품마스터!B40)</f>
        <v/>
      </c>
      <c r="C40" s="20" t="str">
        <f aca="false">IF(B40="","",상품마스터!C40)</f>
        <v/>
      </c>
      <c r="D40" s="28" t="str">
        <f aca="false">IF(B40="","",IFERROR(VLOOKUP(B40,초기재고!B6:D55,3,FALSE()),0))</f>
        <v/>
      </c>
      <c r="E40" s="28" t="str">
        <f aca="false">IF(B40="","",SUMIFS(입출고내역!F5:F504,입출고내역!D5:D504,B40,입출고내역!C5:C504,"입고"))</f>
        <v/>
      </c>
      <c r="F40" s="28" t="str">
        <f aca="false">IF(B40="","",SUMIFS(입출고내역!F5:F504,입출고내역!D5:D504,B40,입출고내역!C5:C504,"출고"))</f>
        <v/>
      </c>
      <c r="G40" s="28" t="str">
        <f aca="false">IF(B40="","",SUMIFS(입출고내역!F5:F504,입출고내역!D5:D504,B40,입출고내역!C5:C504,"반품"))</f>
        <v/>
      </c>
      <c r="H40" s="28" t="str">
        <f aca="false">IF(B40="","",SUMIFS(입출고내역!F5:F504,입출고내역!D5:D504,B40,입출고내역!C5:C504,"폐기"))</f>
        <v/>
      </c>
      <c r="I40" s="29" t="str">
        <f aca="false">IF(B40="","",D40+E40-F40+G40-H40)</f>
        <v/>
      </c>
      <c r="J40" s="28" t="str">
        <f aca="false">IF(B40="","",상품마스터!H40)</f>
        <v/>
      </c>
      <c r="K40" s="30" t="str">
        <f aca="false">IF(B40="","",IF(I40&lt;=0,"품절",IF(I40&lt;=J40,"부족","정상")))</f>
        <v/>
      </c>
      <c r="L40" s="22" t="str">
        <f aca="false">IF(B40="","",I40*상품마스터!F40)</f>
        <v/>
      </c>
    </row>
    <row r="41" customFormat="false" ht="15" hidden="false" customHeight="false" outlineLevel="0" collapsed="false">
      <c r="B41" s="25" t="str">
        <f aca="false">IF(상품마스터!B41="","",상품마스터!B41)</f>
        <v/>
      </c>
      <c r="C41" s="17" t="str">
        <f aca="false">IF(B41="","",상품마스터!C41)</f>
        <v/>
      </c>
      <c r="D41" s="25" t="str">
        <f aca="false">IF(B41="","",IFERROR(VLOOKUP(B41,초기재고!B6:D55,3,FALSE()),0))</f>
        <v/>
      </c>
      <c r="E41" s="25" t="str">
        <f aca="false">IF(B41="","",SUMIFS(입출고내역!F5:F504,입출고내역!D5:D504,B41,입출고내역!C5:C504,"입고"))</f>
        <v/>
      </c>
      <c r="F41" s="25" t="str">
        <f aca="false">IF(B41="","",SUMIFS(입출고내역!F5:F504,입출고내역!D5:D504,B41,입출고내역!C5:C504,"출고"))</f>
        <v/>
      </c>
      <c r="G41" s="25" t="str">
        <f aca="false">IF(B41="","",SUMIFS(입출고내역!F5:F504,입출고내역!D5:D504,B41,입출고내역!C5:C504,"반품"))</f>
        <v/>
      </c>
      <c r="H41" s="25" t="str">
        <f aca="false">IF(B41="","",SUMIFS(입출고내역!F5:F504,입출고내역!D5:D504,B41,입출고내역!C5:C504,"폐기"))</f>
        <v/>
      </c>
      <c r="I41" s="26" t="str">
        <f aca="false">IF(B41="","",D41+E41-F41+G41-H41)</f>
        <v/>
      </c>
      <c r="J41" s="25" t="str">
        <f aca="false">IF(B41="","",상품마스터!H41)</f>
        <v/>
      </c>
      <c r="K41" s="27" t="str">
        <f aca="false">IF(B41="","",IF(I41&lt;=0,"품절",IF(I41&lt;=J41,"부족","정상")))</f>
        <v/>
      </c>
      <c r="L41" s="19" t="str">
        <f aca="false">IF(B41="","",I41*상품마스터!F41)</f>
        <v/>
      </c>
    </row>
    <row r="42" customFormat="false" ht="15" hidden="false" customHeight="false" outlineLevel="0" collapsed="false">
      <c r="B42" s="28" t="str">
        <f aca="false">IF(상품마스터!B42="","",상품마스터!B42)</f>
        <v/>
      </c>
      <c r="C42" s="20" t="str">
        <f aca="false">IF(B42="","",상품마스터!C42)</f>
        <v/>
      </c>
      <c r="D42" s="28" t="str">
        <f aca="false">IF(B42="","",IFERROR(VLOOKUP(B42,초기재고!B6:D55,3,FALSE()),0))</f>
        <v/>
      </c>
      <c r="E42" s="28" t="str">
        <f aca="false">IF(B42="","",SUMIFS(입출고내역!F5:F504,입출고내역!D5:D504,B42,입출고내역!C5:C504,"입고"))</f>
        <v/>
      </c>
      <c r="F42" s="28" t="str">
        <f aca="false">IF(B42="","",SUMIFS(입출고내역!F5:F504,입출고내역!D5:D504,B42,입출고내역!C5:C504,"출고"))</f>
        <v/>
      </c>
      <c r="G42" s="28" t="str">
        <f aca="false">IF(B42="","",SUMIFS(입출고내역!F5:F504,입출고내역!D5:D504,B42,입출고내역!C5:C504,"반품"))</f>
        <v/>
      </c>
      <c r="H42" s="28" t="str">
        <f aca="false">IF(B42="","",SUMIFS(입출고내역!F5:F504,입출고내역!D5:D504,B42,입출고내역!C5:C504,"폐기"))</f>
        <v/>
      </c>
      <c r="I42" s="29" t="str">
        <f aca="false">IF(B42="","",D42+E42-F42+G42-H42)</f>
        <v/>
      </c>
      <c r="J42" s="28" t="str">
        <f aca="false">IF(B42="","",상품마스터!H42)</f>
        <v/>
      </c>
      <c r="K42" s="30" t="str">
        <f aca="false">IF(B42="","",IF(I42&lt;=0,"품절",IF(I42&lt;=J42,"부족","정상")))</f>
        <v/>
      </c>
      <c r="L42" s="22" t="str">
        <f aca="false">IF(B42="","",I42*상품마스터!F42)</f>
        <v/>
      </c>
    </row>
    <row r="43" customFormat="false" ht="15" hidden="false" customHeight="false" outlineLevel="0" collapsed="false">
      <c r="B43" s="25" t="str">
        <f aca="false">IF(상품마스터!B43="","",상품마스터!B43)</f>
        <v/>
      </c>
      <c r="C43" s="17" t="str">
        <f aca="false">IF(B43="","",상품마스터!C43)</f>
        <v/>
      </c>
      <c r="D43" s="25" t="str">
        <f aca="false">IF(B43="","",IFERROR(VLOOKUP(B43,초기재고!B6:D55,3,FALSE()),0))</f>
        <v/>
      </c>
      <c r="E43" s="25" t="str">
        <f aca="false">IF(B43="","",SUMIFS(입출고내역!F5:F504,입출고내역!D5:D504,B43,입출고내역!C5:C504,"입고"))</f>
        <v/>
      </c>
      <c r="F43" s="25" t="str">
        <f aca="false">IF(B43="","",SUMIFS(입출고내역!F5:F504,입출고내역!D5:D504,B43,입출고내역!C5:C504,"출고"))</f>
        <v/>
      </c>
      <c r="G43" s="25" t="str">
        <f aca="false">IF(B43="","",SUMIFS(입출고내역!F5:F504,입출고내역!D5:D504,B43,입출고내역!C5:C504,"반품"))</f>
        <v/>
      </c>
      <c r="H43" s="25" t="str">
        <f aca="false">IF(B43="","",SUMIFS(입출고내역!F5:F504,입출고내역!D5:D504,B43,입출고내역!C5:C504,"폐기"))</f>
        <v/>
      </c>
      <c r="I43" s="26" t="str">
        <f aca="false">IF(B43="","",D43+E43-F43+G43-H43)</f>
        <v/>
      </c>
      <c r="J43" s="25" t="str">
        <f aca="false">IF(B43="","",상품마스터!H43)</f>
        <v/>
      </c>
      <c r="K43" s="27" t="str">
        <f aca="false">IF(B43="","",IF(I43&lt;=0,"품절",IF(I43&lt;=J43,"부족","정상")))</f>
        <v/>
      </c>
      <c r="L43" s="19" t="str">
        <f aca="false">IF(B43="","",I43*상품마스터!F43)</f>
        <v/>
      </c>
    </row>
    <row r="44" customFormat="false" ht="15" hidden="false" customHeight="false" outlineLevel="0" collapsed="false">
      <c r="B44" s="28" t="str">
        <f aca="false">IF(상품마스터!B44="","",상품마스터!B44)</f>
        <v/>
      </c>
      <c r="C44" s="20" t="str">
        <f aca="false">IF(B44="","",상품마스터!C44)</f>
        <v/>
      </c>
      <c r="D44" s="28" t="str">
        <f aca="false">IF(B44="","",IFERROR(VLOOKUP(B44,초기재고!B6:D55,3,FALSE()),0))</f>
        <v/>
      </c>
      <c r="E44" s="28" t="str">
        <f aca="false">IF(B44="","",SUMIFS(입출고내역!F5:F504,입출고내역!D5:D504,B44,입출고내역!C5:C504,"입고"))</f>
        <v/>
      </c>
      <c r="F44" s="28" t="str">
        <f aca="false">IF(B44="","",SUMIFS(입출고내역!F5:F504,입출고내역!D5:D504,B44,입출고내역!C5:C504,"출고"))</f>
        <v/>
      </c>
      <c r="G44" s="28" t="str">
        <f aca="false">IF(B44="","",SUMIFS(입출고내역!F5:F504,입출고내역!D5:D504,B44,입출고내역!C5:C504,"반품"))</f>
        <v/>
      </c>
      <c r="H44" s="28" t="str">
        <f aca="false">IF(B44="","",SUMIFS(입출고내역!F5:F504,입출고내역!D5:D504,B44,입출고내역!C5:C504,"폐기"))</f>
        <v/>
      </c>
      <c r="I44" s="29" t="str">
        <f aca="false">IF(B44="","",D44+E44-F44+G44-H44)</f>
        <v/>
      </c>
      <c r="J44" s="28" t="str">
        <f aca="false">IF(B44="","",상품마스터!H44)</f>
        <v/>
      </c>
      <c r="K44" s="30" t="str">
        <f aca="false">IF(B44="","",IF(I44&lt;=0,"품절",IF(I44&lt;=J44,"부족","정상")))</f>
        <v/>
      </c>
      <c r="L44" s="22" t="str">
        <f aca="false">IF(B44="","",I44*상품마스터!F44)</f>
        <v/>
      </c>
    </row>
    <row r="45" customFormat="false" ht="15" hidden="false" customHeight="false" outlineLevel="0" collapsed="false">
      <c r="B45" s="25" t="str">
        <f aca="false">IF(상품마스터!B45="","",상품마스터!B45)</f>
        <v/>
      </c>
      <c r="C45" s="17" t="str">
        <f aca="false">IF(B45="","",상품마스터!C45)</f>
        <v/>
      </c>
      <c r="D45" s="25" t="str">
        <f aca="false">IF(B45="","",IFERROR(VLOOKUP(B45,초기재고!B6:D55,3,FALSE()),0))</f>
        <v/>
      </c>
      <c r="E45" s="25" t="str">
        <f aca="false">IF(B45="","",SUMIFS(입출고내역!F5:F504,입출고내역!D5:D504,B45,입출고내역!C5:C504,"입고"))</f>
        <v/>
      </c>
      <c r="F45" s="25" t="str">
        <f aca="false">IF(B45="","",SUMIFS(입출고내역!F5:F504,입출고내역!D5:D504,B45,입출고내역!C5:C504,"출고"))</f>
        <v/>
      </c>
      <c r="G45" s="25" t="str">
        <f aca="false">IF(B45="","",SUMIFS(입출고내역!F5:F504,입출고내역!D5:D504,B45,입출고내역!C5:C504,"반품"))</f>
        <v/>
      </c>
      <c r="H45" s="25" t="str">
        <f aca="false">IF(B45="","",SUMIFS(입출고내역!F5:F504,입출고내역!D5:D504,B45,입출고내역!C5:C504,"폐기"))</f>
        <v/>
      </c>
      <c r="I45" s="26" t="str">
        <f aca="false">IF(B45="","",D45+E45-F45+G45-H45)</f>
        <v/>
      </c>
      <c r="J45" s="25" t="str">
        <f aca="false">IF(B45="","",상품마스터!H45)</f>
        <v/>
      </c>
      <c r="K45" s="27" t="str">
        <f aca="false">IF(B45="","",IF(I45&lt;=0,"품절",IF(I45&lt;=J45,"부족","정상")))</f>
        <v/>
      </c>
      <c r="L45" s="19" t="str">
        <f aca="false">IF(B45="","",I45*상품마스터!F45)</f>
        <v/>
      </c>
    </row>
    <row r="46" customFormat="false" ht="15" hidden="false" customHeight="false" outlineLevel="0" collapsed="false">
      <c r="B46" s="28" t="str">
        <f aca="false">IF(상품마스터!B46="","",상품마스터!B46)</f>
        <v/>
      </c>
      <c r="C46" s="20" t="str">
        <f aca="false">IF(B46="","",상품마스터!C46)</f>
        <v/>
      </c>
      <c r="D46" s="28" t="str">
        <f aca="false">IF(B46="","",IFERROR(VLOOKUP(B46,초기재고!B6:D55,3,FALSE()),0))</f>
        <v/>
      </c>
      <c r="E46" s="28" t="str">
        <f aca="false">IF(B46="","",SUMIFS(입출고내역!F5:F504,입출고내역!D5:D504,B46,입출고내역!C5:C504,"입고"))</f>
        <v/>
      </c>
      <c r="F46" s="28" t="str">
        <f aca="false">IF(B46="","",SUMIFS(입출고내역!F5:F504,입출고내역!D5:D504,B46,입출고내역!C5:C504,"출고"))</f>
        <v/>
      </c>
      <c r="G46" s="28" t="str">
        <f aca="false">IF(B46="","",SUMIFS(입출고내역!F5:F504,입출고내역!D5:D504,B46,입출고내역!C5:C504,"반품"))</f>
        <v/>
      </c>
      <c r="H46" s="28" t="str">
        <f aca="false">IF(B46="","",SUMIFS(입출고내역!F5:F504,입출고내역!D5:D504,B46,입출고내역!C5:C504,"폐기"))</f>
        <v/>
      </c>
      <c r="I46" s="29" t="str">
        <f aca="false">IF(B46="","",D46+E46-F46+G46-H46)</f>
        <v/>
      </c>
      <c r="J46" s="28" t="str">
        <f aca="false">IF(B46="","",상품마스터!H46)</f>
        <v/>
      </c>
      <c r="K46" s="30" t="str">
        <f aca="false">IF(B46="","",IF(I46&lt;=0,"품절",IF(I46&lt;=J46,"부족","정상")))</f>
        <v/>
      </c>
      <c r="L46" s="22" t="str">
        <f aca="false">IF(B46="","",I46*상품마스터!F46)</f>
        <v/>
      </c>
    </row>
    <row r="47" customFormat="false" ht="15" hidden="false" customHeight="false" outlineLevel="0" collapsed="false">
      <c r="B47" s="25" t="str">
        <f aca="false">IF(상품마스터!B47="","",상품마스터!B47)</f>
        <v/>
      </c>
      <c r="C47" s="17" t="str">
        <f aca="false">IF(B47="","",상품마스터!C47)</f>
        <v/>
      </c>
      <c r="D47" s="25" t="str">
        <f aca="false">IF(B47="","",IFERROR(VLOOKUP(B47,초기재고!B6:D55,3,FALSE()),0))</f>
        <v/>
      </c>
      <c r="E47" s="25" t="str">
        <f aca="false">IF(B47="","",SUMIFS(입출고내역!F5:F504,입출고내역!D5:D504,B47,입출고내역!C5:C504,"입고"))</f>
        <v/>
      </c>
      <c r="F47" s="25" t="str">
        <f aca="false">IF(B47="","",SUMIFS(입출고내역!F5:F504,입출고내역!D5:D504,B47,입출고내역!C5:C504,"출고"))</f>
        <v/>
      </c>
      <c r="G47" s="25" t="str">
        <f aca="false">IF(B47="","",SUMIFS(입출고내역!F5:F504,입출고내역!D5:D504,B47,입출고내역!C5:C504,"반품"))</f>
        <v/>
      </c>
      <c r="H47" s="25" t="str">
        <f aca="false">IF(B47="","",SUMIFS(입출고내역!F5:F504,입출고내역!D5:D504,B47,입출고내역!C5:C504,"폐기"))</f>
        <v/>
      </c>
      <c r="I47" s="26" t="str">
        <f aca="false">IF(B47="","",D47+E47-F47+G47-H47)</f>
        <v/>
      </c>
      <c r="J47" s="25" t="str">
        <f aca="false">IF(B47="","",상품마스터!H47)</f>
        <v/>
      </c>
      <c r="K47" s="27" t="str">
        <f aca="false">IF(B47="","",IF(I47&lt;=0,"품절",IF(I47&lt;=J47,"부족","정상")))</f>
        <v/>
      </c>
      <c r="L47" s="19" t="str">
        <f aca="false">IF(B47="","",I47*상품마스터!F47)</f>
        <v/>
      </c>
    </row>
    <row r="48" customFormat="false" ht="15" hidden="false" customHeight="false" outlineLevel="0" collapsed="false">
      <c r="B48" s="28" t="str">
        <f aca="false">IF(상품마스터!B48="","",상품마스터!B48)</f>
        <v/>
      </c>
      <c r="C48" s="20" t="str">
        <f aca="false">IF(B48="","",상품마스터!C48)</f>
        <v/>
      </c>
      <c r="D48" s="28" t="str">
        <f aca="false">IF(B48="","",IFERROR(VLOOKUP(B48,초기재고!B6:D55,3,FALSE()),0))</f>
        <v/>
      </c>
      <c r="E48" s="28" t="str">
        <f aca="false">IF(B48="","",SUMIFS(입출고내역!F5:F504,입출고내역!D5:D504,B48,입출고내역!C5:C504,"입고"))</f>
        <v/>
      </c>
      <c r="F48" s="28" t="str">
        <f aca="false">IF(B48="","",SUMIFS(입출고내역!F5:F504,입출고내역!D5:D504,B48,입출고내역!C5:C504,"출고"))</f>
        <v/>
      </c>
      <c r="G48" s="28" t="str">
        <f aca="false">IF(B48="","",SUMIFS(입출고내역!F5:F504,입출고내역!D5:D504,B48,입출고내역!C5:C504,"반품"))</f>
        <v/>
      </c>
      <c r="H48" s="28" t="str">
        <f aca="false">IF(B48="","",SUMIFS(입출고내역!F5:F504,입출고내역!D5:D504,B48,입출고내역!C5:C504,"폐기"))</f>
        <v/>
      </c>
      <c r="I48" s="29" t="str">
        <f aca="false">IF(B48="","",D48+E48-F48+G48-H48)</f>
        <v/>
      </c>
      <c r="J48" s="28" t="str">
        <f aca="false">IF(B48="","",상품마스터!H48)</f>
        <v/>
      </c>
      <c r="K48" s="30" t="str">
        <f aca="false">IF(B48="","",IF(I48&lt;=0,"품절",IF(I48&lt;=J48,"부족","정상")))</f>
        <v/>
      </c>
      <c r="L48" s="22" t="str">
        <f aca="false">IF(B48="","",I48*상품마스터!F48)</f>
        <v/>
      </c>
    </row>
    <row r="49" customFormat="false" ht="15" hidden="false" customHeight="false" outlineLevel="0" collapsed="false">
      <c r="B49" s="25" t="str">
        <f aca="false">IF(상품마스터!B49="","",상품마스터!B49)</f>
        <v/>
      </c>
      <c r="C49" s="17" t="str">
        <f aca="false">IF(B49="","",상품마스터!C49)</f>
        <v/>
      </c>
      <c r="D49" s="25" t="str">
        <f aca="false">IF(B49="","",IFERROR(VLOOKUP(B49,초기재고!B6:D55,3,FALSE()),0))</f>
        <v/>
      </c>
      <c r="E49" s="25" t="str">
        <f aca="false">IF(B49="","",SUMIFS(입출고내역!F5:F504,입출고내역!D5:D504,B49,입출고내역!C5:C504,"입고"))</f>
        <v/>
      </c>
      <c r="F49" s="25" t="str">
        <f aca="false">IF(B49="","",SUMIFS(입출고내역!F5:F504,입출고내역!D5:D504,B49,입출고내역!C5:C504,"출고"))</f>
        <v/>
      </c>
      <c r="G49" s="25" t="str">
        <f aca="false">IF(B49="","",SUMIFS(입출고내역!F5:F504,입출고내역!D5:D504,B49,입출고내역!C5:C504,"반품"))</f>
        <v/>
      </c>
      <c r="H49" s="25" t="str">
        <f aca="false">IF(B49="","",SUMIFS(입출고내역!F5:F504,입출고내역!D5:D504,B49,입출고내역!C5:C504,"폐기"))</f>
        <v/>
      </c>
      <c r="I49" s="26" t="str">
        <f aca="false">IF(B49="","",D49+E49-F49+G49-H49)</f>
        <v/>
      </c>
      <c r="J49" s="25" t="str">
        <f aca="false">IF(B49="","",상품마스터!H49)</f>
        <v/>
      </c>
      <c r="K49" s="27" t="str">
        <f aca="false">IF(B49="","",IF(I49&lt;=0,"품절",IF(I49&lt;=J49,"부족","정상")))</f>
        <v/>
      </c>
      <c r="L49" s="19" t="str">
        <f aca="false">IF(B49="","",I49*상품마스터!F49)</f>
        <v/>
      </c>
    </row>
    <row r="50" customFormat="false" ht="15" hidden="false" customHeight="false" outlineLevel="0" collapsed="false">
      <c r="B50" s="28" t="str">
        <f aca="false">IF(상품마스터!B50="","",상품마스터!B50)</f>
        <v/>
      </c>
      <c r="C50" s="20" t="str">
        <f aca="false">IF(B50="","",상품마스터!C50)</f>
        <v/>
      </c>
      <c r="D50" s="28" t="str">
        <f aca="false">IF(B50="","",IFERROR(VLOOKUP(B50,초기재고!B6:D55,3,FALSE()),0))</f>
        <v/>
      </c>
      <c r="E50" s="28" t="str">
        <f aca="false">IF(B50="","",SUMIFS(입출고내역!F5:F504,입출고내역!D5:D504,B50,입출고내역!C5:C504,"입고"))</f>
        <v/>
      </c>
      <c r="F50" s="28" t="str">
        <f aca="false">IF(B50="","",SUMIFS(입출고내역!F5:F504,입출고내역!D5:D504,B50,입출고내역!C5:C504,"출고"))</f>
        <v/>
      </c>
      <c r="G50" s="28" t="str">
        <f aca="false">IF(B50="","",SUMIFS(입출고내역!F5:F504,입출고내역!D5:D504,B50,입출고내역!C5:C504,"반품"))</f>
        <v/>
      </c>
      <c r="H50" s="28" t="str">
        <f aca="false">IF(B50="","",SUMIFS(입출고내역!F5:F504,입출고내역!D5:D504,B50,입출고내역!C5:C504,"폐기"))</f>
        <v/>
      </c>
      <c r="I50" s="29" t="str">
        <f aca="false">IF(B50="","",D50+E50-F50+G50-H50)</f>
        <v/>
      </c>
      <c r="J50" s="28" t="str">
        <f aca="false">IF(B50="","",상품마스터!H50)</f>
        <v/>
      </c>
      <c r="K50" s="30" t="str">
        <f aca="false">IF(B50="","",IF(I50&lt;=0,"품절",IF(I50&lt;=J50,"부족","정상")))</f>
        <v/>
      </c>
      <c r="L50" s="22" t="str">
        <f aca="false">IF(B50="","",I50*상품마스터!F50)</f>
        <v/>
      </c>
    </row>
    <row r="51" customFormat="false" ht="15" hidden="false" customHeight="false" outlineLevel="0" collapsed="false">
      <c r="B51" s="25" t="str">
        <f aca="false">IF(상품마스터!B51="","",상품마스터!B51)</f>
        <v/>
      </c>
      <c r="C51" s="17" t="str">
        <f aca="false">IF(B51="","",상품마스터!C51)</f>
        <v/>
      </c>
      <c r="D51" s="25" t="str">
        <f aca="false">IF(B51="","",IFERROR(VLOOKUP(B51,초기재고!B6:D55,3,FALSE()),0))</f>
        <v/>
      </c>
      <c r="E51" s="25" t="str">
        <f aca="false">IF(B51="","",SUMIFS(입출고내역!F5:F504,입출고내역!D5:D504,B51,입출고내역!C5:C504,"입고"))</f>
        <v/>
      </c>
      <c r="F51" s="25" t="str">
        <f aca="false">IF(B51="","",SUMIFS(입출고내역!F5:F504,입출고내역!D5:D504,B51,입출고내역!C5:C504,"출고"))</f>
        <v/>
      </c>
      <c r="G51" s="25" t="str">
        <f aca="false">IF(B51="","",SUMIFS(입출고내역!F5:F504,입출고내역!D5:D504,B51,입출고내역!C5:C504,"반품"))</f>
        <v/>
      </c>
      <c r="H51" s="25" t="str">
        <f aca="false">IF(B51="","",SUMIFS(입출고내역!F5:F504,입출고내역!D5:D504,B51,입출고내역!C5:C504,"폐기"))</f>
        <v/>
      </c>
      <c r="I51" s="26" t="str">
        <f aca="false">IF(B51="","",D51+E51-F51+G51-H51)</f>
        <v/>
      </c>
      <c r="J51" s="25" t="str">
        <f aca="false">IF(B51="","",상품마스터!H51)</f>
        <v/>
      </c>
      <c r="K51" s="27" t="str">
        <f aca="false">IF(B51="","",IF(I51&lt;=0,"품절",IF(I51&lt;=J51,"부족","정상")))</f>
        <v/>
      </c>
      <c r="L51" s="19" t="str">
        <f aca="false">IF(B51="","",I51*상품마스터!F51)</f>
        <v/>
      </c>
    </row>
    <row r="52" customFormat="false" ht="15" hidden="false" customHeight="false" outlineLevel="0" collapsed="false">
      <c r="B52" s="28" t="str">
        <f aca="false">IF(상품마스터!B52="","",상품마스터!B52)</f>
        <v/>
      </c>
      <c r="C52" s="20" t="str">
        <f aca="false">IF(B52="","",상품마스터!C52)</f>
        <v/>
      </c>
      <c r="D52" s="28" t="str">
        <f aca="false">IF(B52="","",IFERROR(VLOOKUP(B52,초기재고!B6:D55,3,FALSE()),0))</f>
        <v/>
      </c>
      <c r="E52" s="28" t="str">
        <f aca="false">IF(B52="","",SUMIFS(입출고내역!F5:F504,입출고내역!D5:D504,B52,입출고내역!C5:C504,"입고"))</f>
        <v/>
      </c>
      <c r="F52" s="28" t="str">
        <f aca="false">IF(B52="","",SUMIFS(입출고내역!F5:F504,입출고내역!D5:D504,B52,입출고내역!C5:C504,"출고"))</f>
        <v/>
      </c>
      <c r="G52" s="28" t="str">
        <f aca="false">IF(B52="","",SUMIFS(입출고내역!F5:F504,입출고내역!D5:D504,B52,입출고내역!C5:C504,"반품"))</f>
        <v/>
      </c>
      <c r="H52" s="28" t="str">
        <f aca="false">IF(B52="","",SUMIFS(입출고내역!F5:F504,입출고내역!D5:D504,B52,입출고내역!C5:C504,"폐기"))</f>
        <v/>
      </c>
      <c r="I52" s="29" t="str">
        <f aca="false">IF(B52="","",D52+E52-F52+G52-H52)</f>
        <v/>
      </c>
      <c r="J52" s="28" t="str">
        <f aca="false">IF(B52="","",상품마스터!H52)</f>
        <v/>
      </c>
      <c r="K52" s="30" t="str">
        <f aca="false">IF(B52="","",IF(I52&lt;=0,"품절",IF(I52&lt;=J52,"부족","정상")))</f>
        <v/>
      </c>
      <c r="L52" s="22" t="str">
        <f aca="false">IF(B52="","",I52*상품마스터!F52)</f>
        <v/>
      </c>
    </row>
    <row r="53" customFormat="false" ht="15" hidden="false" customHeight="false" outlineLevel="0" collapsed="false">
      <c r="B53" s="25" t="str">
        <f aca="false">IF(상품마스터!B53="","",상품마스터!B53)</f>
        <v/>
      </c>
      <c r="C53" s="17" t="str">
        <f aca="false">IF(B53="","",상품마스터!C53)</f>
        <v/>
      </c>
      <c r="D53" s="25" t="str">
        <f aca="false">IF(B53="","",IFERROR(VLOOKUP(B53,초기재고!B6:D55,3,FALSE()),0))</f>
        <v/>
      </c>
      <c r="E53" s="25" t="str">
        <f aca="false">IF(B53="","",SUMIFS(입출고내역!F5:F504,입출고내역!D5:D504,B53,입출고내역!C5:C504,"입고"))</f>
        <v/>
      </c>
      <c r="F53" s="25" t="str">
        <f aca="false">IF(B53="","",SUMIFS(입출고내역!F5:F504,입출고내역!D5:D504,B53,입출고내역!C5:C504,"출고"))</f>
        <v/>
      </c>
      <c r="G53" s="25" t="str">
        <f aca="false">IF(B53="","",SUMIFS(입출고내역!F5:F504,입출고내역!D5:D504,B53,입출고내역!C5:C504,"반품"))</f>
        <v/>
      </c>
      <c r="H53" s="25" t="str">
        <f aca="false">IF(B53="","",SUMIFS(입출고내역!F5:F504,입출고내역!D5:D504,B53,입출고내역!C5:C504,"폐기"))</f>
        <v/>
      </c>
      <c r="I53" s="26" t="str">
        <f aca="false">IF(B53="","",D53+E53-F53+G53-H53)</f>
        <v/>
      </c>
      <c r="J53" s="25" t="str">
        <f aca="false">IF(B53="","",상품마스터!H53)</f>
        <v/>
      </c>
      <c r="K53" s="27" t="str">
        <f aca="false">IF(B53="","",IF(I53&lt;=0,"품절",IF(I53&lt;=J53,"부족","정상")))</f>
        <v/>
      </c>
      <c r="L53" s="19" t="str">
        <f aca="false">IF(B53="","",I53*상품마스터!F53)</f>
        <v/>
      </c>
    </row>
    <row r="54" customFormat="false" ht="15" hidden="false" customHeight="false" outlineLevel="0" collapsed="false">
      <c r="B54" s="28" t="str">
        <f aca="false">IF(상품마스터!B54="","",상품마스터!B54)</f>
        <v/>
      </c>
      <c r="C54" s="20" t="str">
        <f aca="false">IF(B54="","",상품마스터!C54)</f>
        <v/>
      </c>
      <c r="D54" s="28" t="str">
        <f aca="false">IF(B54="","",IFERROR(VLOOKUP(B54,초기재고!B6:D55,3,FALSE()),0))</f>
        <v/>
      </c>
      <c r="E54" s="28" t="str">
        <f aca="false">IF(B54="","",SUMIFS(입출고내역!F5:F504,입출고내역!D5:D504,B54,입출고내역!C5:C504,"입고"))</f>
        <v/>
      </c>
      <c r="F54" s="28" t="str">
        <f aca="false">IF(B54="","",SUMIFS(입출고내역!F5:F504,입출고내역!D5:D504,B54,입출고내역!C5:C504,"출고"))</f>
        <v/>
      </c>
      <c r="G54" s="28" t="str">
        <f aca="false">IF(B54="","",SUMIFS(입출고내역!F5:F504,입출고내역!D5:D504,B54,입출고내역!C5:C504,"반품"))</f>
        <v/>
      </c>
      <c r="H54" s="28" t="str">
        <f aca="false">IF(B54="","",SUMIFS(입출고내역!F5:F504,입출고내역!D5:D504,B54,입출고내역!C5:C504,"폐기"))</f>
        <v/>
      </c>
      <c r="I54" s="29" t="str">
        <f aca="false">IF(B54="","",D54+E54-F54+G54-H54)</f>
        <v/>
      </c>
      <c r="J54" s="28" t="str">
        <f aca="false">IF(B54="","",상품마스터!H54)</f>
        <v/>
      </c>
      <c r="K54" s="30" t="str">
        <f aca="false">IF(B54="","",IF(I54&lt;=0,"품절",IF(I54&lt;=J54,"부족","정상")))</f>
        <v/>
      </c>
      <c r="L54" s="22" t="str">
        <f aca="false">IF(B54="","",I54*상품마스터!F54)</f>
        <v/>
      </c>
    </row>
    <row r="55" customFormat="false" ht="19.4" hidden="false" customHeight="true" outlineLevel="0" collapsed="false">
      <c r="B55" s="31" t="s">
        <v>81</v>
      </c>
      <c r="C55" s="31"/>
      <c r="D55" s="31"/>
      <c r="E55" s="31"/>
      <c r="F55" s="31"/>
      <c r="G55" s="31"/>
      <c r="H55" s="31"/>
      <c r="I55" s="31"/>
      <c r="J55" s="31"/>
      <c r="K55" s="31"/>
      <c r="L55" s="32" t="n">
        <f aca="false">SUM(L5:L54)</f>
        <v>10625000</v>
      </c>
    </row>
  </sheetData>
  <mergeCells count="1">
    <mergeCell ref="B55:K55"/>
  </mergeCells>
  <conditionalFormatting sqref="K5:K54">
    <cfRule type="cellIs" priority="2" operator="equal" aboveAverage="0" equalAverage="0" bottom="0" percent="0" rank="0" text="" dxfId="3">
      <formula>"품절"</formula>
    </cfRule>
    <cfRule type="cellIs" priority="3" operator="equal" aboveAverage="0" equalAverage="0" bottom="0" percent="0" rank="0" text="" dxfId="2">
      <formula>"부족"</formula>
    </cfRule>
    <cfRule type="cellIs" priority="4" operator="equal" aboveAverage="0" equalAverage="0" bottom="0" percent="0" rank="0" text="" dxfId="0">
      <formula>"정상"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0"/>
  </cols>
  <sheetData>
    <row r="2" customFormat="false" ht="17.35" hidden="false" customHeight="false" outlineLevel="0" collapsed="false">
      <c r="B2" s="1" t="s">
        <v>82</v>
      </c>
    </row>
    <row r="4" customFormat="false" ht="15" hidden="false" customHeight="false" outlineLevel="0" collapsed="false">
      <c r="B4" s="2" t="s">
        <v>83</v>
      </c>
      <c r="C4" s="2" t="s">
        <v>84</v>
      </c>
      <c r="D4" s="2" t="s">
        <v>85</v>
      </c>
      <c r="E4" s="2" t="s">
        <v>86</v>
      </c>
      <c r="F4" s="2" t="s">
        <v>87</v>
      </c>
      <c r="G4" s="2" t="s">
        <v>88</v>
      </c>
    </row>
    <row r="5" customFormat="false" ht="15" hidden="false" customHeight="false" outlineLevel="0" collapsed="false">
      <c r="B5" s="25" t="s">
        <v>89</v>
      </c>
      <c r="C5" s="25" t="n">
        <f aca="false">SUMPRODUCT((입출고내역!C5:C504="입고")*(MONTH(입출고내역!B5:B504)=1)*(YEAR(입출고내역!B5:B504)=2026)*(입출고내역!F5:F504))</f>
        <v>65</v>
      </c>
      <c r="D5" s="18" t="n">
        <f aca="false">SUMPRODUCT((입출고내역!C5:C504="입고")*(MONTH(입출고내역!B5:B504)=1)*(YEAR(입출고내역!B5:B504)=2026)*(입출고내역!F5:F504)*(입출고내역!G5:G504))</f>
        <v>1385000</v>
      </c>
      <c r="E5" s="25" t="n">
        <f aca="false">SUMPRODUCT((입출고내역!C5:C504="출고")*(MONTH(입출고내역!B5:B504)=1)*(YEAR(입출고내역!B5:B504)=2026)*(입출고내역!F5:F504))</f>
        <v>26</v>
      </c>
      <c r="F5" s="18" t="n">
        <f aca="false">SUMPRODUCT((입출고내역!C5:C504="출고")*(MONTH(입출고내역!B5:B504)=1)*(YEAR(입출고내역!B5:B504)=2026)*(입출고내역!F5:F504)*(입출고내역!G5:G504))</f>
        <v>1412000</v>
      </c>
      <c r="G5" s="26" t="n">
        <f aca="false">C5-E5</f>
        <v>39</v>
      </c>
    </row>
    <row r="6" customFormat="false" ht="15" hidden="false" customHeight="false" outlineLevel="0" collapsed="false">
      <c r="B6" s="28" t="s">
        <v>90</v>
      </c>
      <c r="C6" s="28" t="n">
        <f aca="false">SUMPRODUCT((입출고내역!C5:C504="입고")*(MONTH(입출고내역!B5:B504)=2)*(YEAR(입출고내역!B5:B504)=2026)*(입출고내역!F5:F504))</f>
        <v>0</v>
      </c>
      <c r="D6" s="21" t="n">
        <f aca="false">SUMPRODUCT((입출고내역!C5:C504="입고")*(MONTH(입출고내역!B5:B504)=2)*(YEAR(입출고내역!B5:B504)=2026)*(입출고내역!F5:F504)*(입출고내역!G5:G504))</f>
        <v>0</v>
      </c>
      <c r="E6" s="28" t="n">
        <f aca="false">SUMPRODUCT((입출고내역!C5:C504="출고")*(MONTH(입출고내역!B5:B504)=2)*(YEAR(입출고내역!B5:B504)=2026)*(입출고내역!F5:F504))</f>
        <v>0</v>
      </c>
      <c r="F6" s="21" t="n">
        <f aca="false">SUMPRODUCT((입출고내역!C5:C504="출고")*(MONTH(입출고내역!B5:B504)=2)*(YEAR(입출고내역!B5:B504)=2026)*(입출고내역!F5:F504)*(입출고내역!G5:G504))</f>
        <v>0</v>
      </c>
      <c r="G6" s="29" t="n">
        <f aca="false">C6-E6</f>
        <v>0</v>
      </c>
    </row>
    <row r="7" customFormat="false" ht="15" hidden="false" customHeight="false" outlineLevel="0" collapsed="false">
      <c r="B7" s="25" t="s">
        <v>91</v>
      </c>
      <c r="C7" s="25" t="n">
        <f aca="false">SUMPRODUCT((입출고내역!C5:C504="입고")*(MONTH(입출고내역!B5:B504)=3)*(YEAR(입출고내역!B5:B504)=2026)*(입출고내역!F5:F504))</f>
        <v>0</v>
      </c>
      <c r="D7" s="18" t="n">
        <f aca="false">SUMPRODUCT((입출고내역!C5:C504="입고")*(MONTH(입출고내역!B5:B504)=3)*(YEAR(입출고내역!B5:B504)=2026)*(입출고내역!F5:F504)*(입출고내역!G5:G504))</f>
        <v>0</v>
      </c>
      <c r="E7" s="25" t="n">
        <f aca="false">SUMPRODUCT((입출고내역!C5:C504="출고")*(MONTH(입출고내역!B5:B504)=3)*(YEAR(입출고내역!B5:B504)=2026)*(입출고내역!F5:F504))</f>
        <v>0</v>
      </c>
      <c r="F7" s="18" t="n">
        <f aca="false">SUMPRODUCT((입출고내역!C5:C504="출고")*(MONTH(입출고내역!B5:B504)=3)*(YEAR(입출고내역!B5:B504)=2026)*(입출고내역!F5:F504)*(입출고내역!G5:G504))</f>
        <v>0</v>
      </c>
      <c r="G7" s="26" t="n">
        <f aca="false">C7-E7</f>
        <v>0</v>
      </c>
    </row>
    <row r="8" customFormat="false" ht="15" hidden="false" customHeight="false" outlineLevel="0" collapsed="false">
      <c r="B8" s="28" t="s">
        <v>92</v>
      </c>
      <c r="C8" s="28" t="n">
        <f aca="false">SUMPRODUCT((입출고내역!C5:C504="입고")*(MONTH(입출고내역!B5:B504)=4)*(YEAR(입출고내역!B5:B504)=2026)*(입출고내역!F5:F504))</f>
        <v>0</v>
      </c>
      <c r="D8" s="21" t="n">
        <f aca="false">SUMPRODUCT((입출고내역!C5:C504="입고")*(MONTH(입출고내역!B5:B504)=4)*(YEAR(입출고내역!B5:B504)=2026)*(입출고내역!F5:F504)*(입출고내역!G5:G504))</f>
        <v>0</v>
      </c>
      <c r="E8" s="28" t="n">
        <f aca="false">SUMPRODUCT((입출고내역!C5:C504="출고")*(MONTH(입출고내역!B5:B504)=4)*(YEAR(입출고내역!B5:B504)=2026)*(입출고내역!F5:F504))</f>
        <v>0</v>
      </c>
      <c r="F8" s="21" t="n">
        <f aca="false">SUMPRODUCT((입출고내역!C5:C504="출고")*(MONTH(입출고내역!B5:B504)=4)*(YEAR(입출고내역!B5:B504)=2026)*(입출고내역!F5:F504)*(입출고내역!G5:G504))</f>
        <v>0</v>
      </c>
      <c r="G8" s="29" t="n">
        <f aca="false">C8-E8</f>
        <v>0</v>
      </c>
    </row>
    <row r="9" customFormat="false" ht="15" hidden="false" customHeight="false" outlineLevel="0" collapsed="false">
      <c r="B9" s="25" t="s">
        <v>93</v>
      </c>
      <c r="C9" s="25" t="n">
        <f aca="false">SUMPRODUCT((입출고내역!C5:C504="입고")*(MONTH(입출고내역!B5:B504)=5)*(YEAR(입출고내역!B5:B504)=2026)*(입출고내역!F5:F504))</f>
        <v>0</v>
      </c>
      <c r="D9" s="18" t="n">
        <f aca="false">SUMPRODUCT((입출고내역!C5:C504="입고")*(MONTH(입출고내역!B5:B504)=5)*(YEAR(입출고내역!B5:B504)=2026)*(입출고내역!F5:F504)*(입출고내역!G5:G504))</f>
        <v>0</v>
      </c>
      <c r="E9" s="25" t="n">
        <f aca="false">SUMPRODUCT((입출고내역!C5:C504="출고")*(MONTH(입출고내역!B5:B504)=5)*(YEAR(입출고내역!B5:B504)=2026)*(입출고내역!F5:F504))</f>
        <v>0</v>
      </c>
      <c r="F9" s="18" t="n">
        <f aca="false">SUMPRODUCT((입출고내역!C5:C504="출고")*(MONTH(입출고내역!B5:B504)=5)*(YEAR(입출고내역!B5:B504)=2026)*(입출고내역!F5:F504)*(입출고내역!G5:G504))</f>
        <v>0</v>
      </c>
      <c r="G9" s="26" t="n">
        <f aca="false">C9-E9</f>
        <v>0</v>
      </c>
    </row>
    <row r="10" customFormat="false" ht="15" hidden="false" customHeight="false" outlineLevel="0" collapsed="false">
      <c r="B10" s="28" t="s">
        <v>94</v>
      </c>
      <c r="C10" s="28" t="n">
        <f aca="false">SUMPRODUCT((입출고내역!C5:C504="입고")*(MONTH(입출고내역!B5:B504)=6)*(YEAR(입출고내역!B5:B504)=2026)*(입출고내역!F5:F504))</f>
        <v>0</v>
      </c>
      <c r="D10" s="21" t="n">
        <f aca="false">SUMPRODUCT((입출고내역!C5:C504="입고")*(MONTH(입출고내역!B5:B504)=6)*(YEAR(입출고내역!B5:B504)=2026)*(입출고내역!F5:F504)*(입출고내역!G5:G504))</f>
        <v>0</v>
      </c>
      <c r="E10" s="28" t="n">
        <f aca="false">SUMPRODUCT((입출고내역!C5:C504="출고")*(MONTH(입출고내역!B5:B504)=6)*(YEAR(입출고내역!B5:B504)=2026)*(입출고내역!F5:F504))</f>
        <v>0</v>
      </c>
      <c r="F10" s="21" t="n">
        <f aca="false">SUMPRODUCT((입출고내역!C5:C504="출고")*(MONTH(입출고내역!B5:B504)=6)*(YEAR(입출고내역!B5:B504)=2026)*(입출고내역!F5:F504)*(입출고내역!G5:G504))</f>
        <v>0</v>
      </c>
      <c r="G10" s="29" t="n">
        <f aca="false">C10-E10</f>
        <v>0</v>
      </c>
    </row>
    <row r="11" customFormat="false" ht="15" hidden="false" customHeight="false" outlineLevel="0" collapsed="false">
      <c r="B11" s="25" t="s">
        <v>95</v>
      </c>
      <c r="C11" s="25" t="n">
        <f aca="false">SUMPRODUCT((입출고내역!C5:C504="입고")*(MONTH(입출고내역!B5:B504)=7)*(YEAR(입출고내역!B5:B504)=2026)*(입출고내역!F5:F504))</f>
        <v>0</v>
      </c>
      <c r="D11" s="18" t="n">
        <f aca="false">SUMPRODUCT((입출고내역!C5:C504="입고")*(MONTH(입출고내역!B5:B504)=7)*(YEAR(입출고내역!B5:B504)=2026)*(입출고내역!F5:F504)*(입출고내역!G5:G504))</f>
        <v>0</v>
      </c>
      <c r="E11" s="25" t="n">
        <f aca="false">SUMPRODUCT((입출고내역!C5:C504="출고")*(MONTH(입출고내역!B5:B504)=7)*(YEAR(입출고내역!B5:B504)=2026)*(입출고내역!F5:F504))</f>
        <v>0</v>
      </c>
      <c r="F11" s="18" t="n">
        <f aca="false">SUMPRODUCT((입출고내역!C5:C504="출고")*(MONTH(입출고내역!B5:B504)=7)*(YEAR(입출고내역!B5:B504)=2026)*(입출고내역!F5:F504)*(입출고내역!G5:G504))</f>
        <v>0</v>
      </c>
      <c r="G11" s="26" t="n">
        <f aca="false">C11-E11</f>
        <v>0</v>
      </c>
    </row>
    <row r="12" customFormat="false" ht="15" hidden="false" customHeight="false" outlineLevel="0" collapsed="false">
      <c r="B12" s="28" t="s">
        <v>96</v>
      </c>
      <c r="C12" s="28" t="n">
        <f aca="false">SUMPRODUCT((입출고내역!C5:C504="입고")*(MONTH(입출고내역!B5:B504)=8)*(YEAR(입출고내역!B5:B504)=2026)*(입출고내역!F5:F504))</f>
        <v>0</v>
      </c>
      <c r="D12" s="21" t="n">
        <f aca="false">SUMPRODUCT((입출고내역!C5:C504="입고")*(MONTH(입출고내역!B5:B504)=8)*(YEAR(입출고내역!B5:B504)=2026)*(입출고내역!F5:F504)*(입출고내역!G5:G504))</f>
        <v>0</v>
      </c>
      <c r="E12" s="28" t="n">
        <f aca="false">SUMPRODUCT((입출고내역!C5:C504="출고")*(MONTH(입출고내역!B5:B504)=8)*(YEAR(입출고내역!B5:B504)=2026)*(입출고내역!F5:F504))</f>
        <v>0</v>
      </c>
      <c r="F12" s="21" t="n">
        <f aca="false">SUMPRODUCT((입출고내역!C5:C504="출고")*(MONTH(입출고내역!B5:B504)=8)*(YEAR(입출고내역!B5:B504)=2026)*(입출고내역!F5:F504)*(입출고내역!G5:G504))</f>
        <v>0</v>
      </c>
      <c r="G12" s="29" t="n">
        <f aca="false">C12-E12</f>
        <v>0</v>
      </c>
    </row>
    <row r="13" customFormat="false" ht="15" hidden="false" customHeight="false" outlineLevel="0" collapsed="false">
      <c r="B13" s="25" t="s">
        <v>97</v>
      </c>
      <c r="C13" s="25" t="n">
        <f aca="false">SUMPRODUCT((입출고내역!C5:C504="입고")*(MONTH(입출고내역!B5:B504)=9)*(YEAR(입출고내역!B5:B504)=2026)*(입출고내역!F5:F504))</f>
        <v>0</v>
      </c>
      <c r="D13" s="18" t="n">
        <f aca="false">SUMPRODUCT((입출고내역!C5:C504="입고")*(MONTH(입출고내역!B5:B504)=9)*(YEAR(입출고내역!B5:B504)=2026)*(입출고내역!F5:F504)*(입출고내역!G5:G504))</f>
        <v>0</v>
      </c>
      <c r="E13" s="25" t="n">
        <f aca="false">SUMPRODUCT((입출고내역!C5:C504="출고")*(MONTH(입출고내역!B5:B504)=9)*(YEAR(입출고내역!B5:B504)=2026)*(입출고내역!F5:F504))</f>
        <v>0</v>
      </c>
      <c r="F13" s="18" t="n">
        <f aca="false">SUMPRODUCT((입출고내역!C5:C504="출고")*(MONTH(입출고내역!B5:B504)=9)*(YEAR(입출고내역!B5:B504)=2026)*(입출고내역!F5:F504)*(입출고내역!G5:G504))</f>
        <v>0</v>
      </c>
      <c r="G13" s="26" t="n">
        <f aca="false">C13-E13</f>
        <v>0</v>
      </c>
    </row>
    <row r="14" customFormat="false" ht="15" hidden="false" customHeight="false" outlineLevel="0" collapsed="false">
      <c r="B14" s="28" t="s">
        <v>98</v>
      </c>
      <c r="C14" s="28" t="n">
        <f aca="false">SUMPRODUCT((입출고내역!C5:C504="입고")*(MONTH(입출고내역!B5:B504)=10)*(YEAR(입출고내역!B5:B504)=2026)*(입출고내역!F5:F504))</f>
        <v>0</v>
      </c>
      <c r="D14" s="21" t="n">
        <f aca="false">SUMPRODUCT((입출고내역!C5:C504="입고")*(MONTH(입출고내역!B5:B504)=10)*(YEAR(입출고내역!B5:B504)=2026)*(입출고내역!F5:F504)*(입출고내역!G5:G504))</f>
        <v>0</v>
      </c>
      <c r="E14" s="28" t="n">
        <f aca="false">SUMPRODUCT((입출고내역!C5:C504="출고")*(MONTH(입출고내역!B5:B504)=10)*(YEAR(입출고내역!B5:B504)=2026)*(입출고내역!F5:F504))</f>
        <v>0</v>
      </c>
      <c r="F14" s="21" t="n">
        <f aca="false">SUMPRODUCT((입출고내역!C5:C504="출고")*(MONTH(입출고내역!B5:B504)=10)*(YEAR(입출고내역!B5:B504)=2026)*(입출고내역!F5:F504)*(입출고내역!G5:G504))</f>
        <v>0</v>
      </c>
      <c r="G14" s="29" t="n">
        <f aca="false">C14-E14</f>
        <v>0</v>
      </c>
    </row>
    <row r="15" customFormat="false" ht="15" hidden="false" customHeight="false" outlineLevel="0" collapsed="false">
      <c r="B15" s="25" t="s">
        <v>99</v>
      </c>
      <c r="C15" s="25" t="n">
        <f aca="false">SUMPRODUCT((입출고내역!C5:C504="입고")*(MONTH(입출고내역!B5:B504)=11)*(YEAR(입출고내역!B5:B504)=2026)*(입출고내역!F5:F504))</f>
        <v>0</v>
      </c>
      <c r="D15" s="18" t="n">
        <f aca="false">SUMPRODUCT((입출고내역!C5:C504="입고")*(MONTH(입출고내역!B5:B504)=11)*(YEAR(입출고내역!B5:B504)=2026)*(입출고내역!F5:F504)*(입출고내역!G5:G504))</f>
        <v>0</v>
      </c>
      <c r="E15" s="25" t="n">
        <f aca="false">SUMPRODUCT((입출고내역!C5:C504="출고")*(MONTH(입출고내역!B5:B504)=11)*(YEAR(입출고내역!B5:B504)=2026)*(입출고내역!F5:F504))</f>
        <v>0</v>
      </c>
      <c r="F15" s="18" t="n">
        <f aca="false">SUMPRODUCT((입출고내역!C5:C504="출고")*(MONTH(입출고내역!B5:B504)=11)*(YEAR(입출고내역!B5:B504)=2026)*(입출고내역!F5:F504)*(입출고내역!G5:G504))</f>
        <v>0</v>
      </c>
      <c r="G15" s="26" t="n">
        <f aca="false">C15-E15</f>
        <v>0</v>
      </c>
    </row>
    <row r="16" customFormat="false" ht="15" hidden="false" customHeight="false" outlineLevel="0" collapsed="false">
      <c r="B16" s="28" t="s">
        <v>100</v>
      </c>
      <c r="C16" s="28" t="n">
        <f aca="false">SUMPRODUCT((입출고내역!C5:C504="입고")*(MONTH(입출고내역!B5:B504)=12)*(YEAR(입출고내역!B5:B504)=2026)*(입출고내역!F5:F504))</f>
        <v>0</v>
      </c>
      <c r="D16" s="21" t="n">
        <f aca="false">SUMPRODUCT((입출고내역!C5:C504="입고")*(MONTH(입출고내역!B5:B504)=12)*(YEAR(입출고내역!B5:B504)=2026)*(입출고내역!F5:F504)*(입출고내역!G5:G504))</f>
        <v>0</v>
      </c>
      <c r="E16" s="28" t="n">
        <f aca="false">SUMPRODUCT((입출고내역!C5:C504="출고")*(MONTH(입출고내역!B5:B504)=12)*(YEAR(입출고내역!B5:B504)=2026)*(입출고내역!F5:F504))</f>
        <v>0</v>
      </c>
      <c r="F16" s="21" t="n">
        <f aca="false">SUMPRODUCT((입출고내역!C5:C504="출고")*(MONTH(입출고내역!B5:B504)=12)*(YEAR(입출고내역!B5:B504)=2026)*(입출고내역!F5:F504)*(입출고내역!G5:G504))</f>
        <v>0</v>
      </c>
      <c r="G16" s="29" t="n">
        <f aca="false">C16-E16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2026-03-15T05:42:59Z</dcterms:created>
  <dc:creator>openpyxl</dc:creator>
  <dc:description/>
  <dc:language>en-US</dc:language>
  <cp:lastModifiedBy/>
  <dcterms:modified xsi:type="dcterms:W3CDTF">2026-03-15T05:43:04Z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