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" sheetId="1" state="visible" r:id="rId1"/>
    <sheet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"/>
  </numFmts>
  <fonts count="20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sz val="11"/>
    </font>
    <font>
      <name val="Noto Sans CJK SC"/>
      <family val="2"/>
      <color rgb="FF0000FF"/>
      <sz val="11"/>
    </font>
    <font>
      <name val="Arial"/>
      <charset val="1"/>
      <family val="0"/>
      <color rgb="FF0000FF"/>
      <sz val="11"/>
    </font>
    <font>
      <name val="Arial"/>
      <charset val="1"/>
      <family val="0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sz val="12"/>
    </font>
    <font>
      <name val="Arial"/>
      <charset val="1"/>
      <family val="0"/>
      <b val="1"/>
      <color rgb="FF375623"/>
      <sz val="14"/>
    </font>
    <font>
      <name val="Arial"/>
      <charset val="1"/>
      <family val="0"/>
      <color rgb="FF666666"/>
      <sz val="9"/>
    </font>
    <font>
      <name val="Arial"/>
      <charset val="1"/>
      <family val="0"/>
      <b val="1"/>
      <color rgb="FF1F4E79"/>
      <sz val="13"/>
    </font>
    <font>
      <name val="Arial"/>
      <charset val="1"/>
      <family val="0"/>
      <b val="1"/>
      <color rgb="FF375623"/>
      <sz val="20"/>
    </font>
    <font>
      <name val="Arial"/>
      <charset val="1"/>
      <family val="0"/>
      <b val="1"/>
      <sz val="14"/>
    </font>
    <font>
      <name val="Noto Sans CJK SC"/>
      <family val="2"/>
      <b val="1"/>
      <color rgb="FF1F4E79"/>
      <sz val="13"/>
    </font>
    <font>
      <name val="Arial"/>
      <charset val="1"/>
      <family val="0"/>
      <b val="1"/>
      <color rgb="FF375623"/>
      <sz val="18"/>
    </font>
    <font>
      <name val="Arial"/>
      <charset val="1"/>
      <family val="0"/>
      <b val="1"/>
      <color rgb="FFC00000"/>
      <sz val="12"/>
    </font>
    <font>
      <name val="Noto Sans CJK SC"/>
      <family val="2"/>
      <b val="1"/>
      <color rgb="FFC00000"/>
      <sz val="11"/>
    </font>
    <font>
      <name val="Noto Sans CJK SC"/>
      <family val="2"/>
      <color rgb="FF666666"/>
      <sz val="9"/>
    </font>
  </fonts>
  <fills count="7">
    <fill>
      <patternFill/>
    </fill>
    <fill>
      <patternFill patternType="gray125"/>
    </fill>
    <fill>
      <patternFill patternType="solid">
        <fgColor rgb="FFD6E4F0"/>
        <bgColor rgb="FFDAEEF3"/>
      </patternFill>
    </fill>
    <fill>
      <patternFill patternType="solid">
        <fgColor rgb="FFFFF2CC"/>
        <bgColor rgb="FFFDE9D9"/>
      </patternFill>
    </fill>
    <fill>
      <patternFill patternType="solid">
        <fgColor rgb="FFE2EFDA"/>
        <bgColor rgb="FFDAEEF3"/>
      </patternFill>
    </fill>
    <fill>
      <patternFill patternType="solid">
        <fgColor rgb="FFDAEEF3"/>
        <bgColor rgb="FFD6E4F0"/>
      </patternFill>
    </fill>
    <fill>
      <patternFill patternType="solid">
        <fgColor rgb="FFFDE9D9"/>
        <bgColor rgb="FF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2" borderId="0" applyAlignment="1" pivotButton="0" quotePrefix="0" xfId="0">
      <alignment horizontal="general" vertical="bottom"/>
    </xf>
    <xf numFmtId="0" fontId="3" fillId="2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3" fontId="9" fillId="0" borderId="1" applyAlignment="1" pivotButton="0" quotePrefix="0" xfId="0">
      <alignment horizontal="general" vertical="bottom"/>
    </xf>
    <xf numFmtId="0" fontId="3" fillId="0" borderId="0" applyAlignment="1" pivotButton="0" quotePrefix="0" xfId="0">
      <alignment horizontal="general" vertical="bottom"/>
    </xf>
    <xf numFmtId="3" fontId="10" fillId="4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/>
    </xf>
    <xf numFmtId="3" fontId="13" fillId="4" borderId="1" applyAlignment="1" pivotButton="0" quotePrefix="0" xfId="0">
      <alignment horizontal="center" vertical="bottom"/>
    </xf>
    <xf numFmtId="0" fontId="14" fillId="0" borderId="0" applyAlignment="1" pivotButton="0" quotePrefix="0" xfId="0">
      <alignment horizontal="general" vertical="bottom"/>
    </xf>
    <xf numFmtId="3" fontId="9" fillId="5" borderId="1" applyAlignment="1" pivotButton="0" quotePrefix="0" xfId="0">
      <alignment horizontal="general" vertical="bottom"/>
    </xf>
    <xf numFmtId="3" fontId="9" fillId="4" borderId="1" applyAlignment="1" pivotButton="0" quotePrefix="0" xfId="0">
      <alignment horizontal="general" vertical="bottom"/>
    </xf>
    <xf numFmtId="3" fontId="9" fillId="6" borderId="1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3" fontId="16" fillId="4" borderId="1" applyAlignment="1" pivotButton="0" quotePrefix="0" xfId="0">
      <alignment horizontal="center" vertical="bottom"/>
    </xf>
    <xf numFmtId="0" fontId="2" fillId="0" borderId="1" applyAlignment="1" pivotButton="0" quotePrefix="0" xfId="0">
      <alignment horizontal="general" vertical="bottom"/>
    </xf>
    <xf numFmtId="3" fontId="17" fillId="0" borderId="1" applyAlignment="1" pivotButton="0" quotePrefix="0" xfId="0">
      <alignment horizontal="general" vertical="bottom"/>
    </xf>
    <xf numFmtId="2" fontId="9" fillId="0" borderId="1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6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4" customWidth="1" min="3" max="3"/>
    <col width="14" customWidth="1" min="4" max="4"/>
  </cols>
  <sheetData>
    <row r="2" ht="21.6" customHeight="1">
      <c r="B2" s="1" t="inlineStr">
        <is>
          <t>🔥 BMR &amp; Calorie Calculator</t>
        </is>
      </c>
    </row>
    <row r="4" ht="15" customHeight="1">
      <c r="B4" s="2" t="inlineStr">
        <is>
          <t>📌 Basic Info</t>
        </is>
      </c>
      <c r="C4" s="3" t="n"/>
      <c r="D4" s="3" t="n"/>
    </row>
    <row r="5" ht="15" customHeight="1">
      <c r="B5" s="4" t="inlineStr">
        <is>
          <t>Sex</t>
        </is>
      </c>
      <c r="C5" s="5" t="inlineStr">
        <is>
          <t>Male</t>
        </is>
      </c>
    </row>
    <row r="6" ht="15" customHeight="1">
      <c r="B6" s="4" t="inlineStr">
        <is>
          <t>Age</t>
        </is>
      </c>
      <c r="C6" s="6" t="n">
        <v>30</v>
      </c>
      <c r="D6" s="7" t="inlineStr">
        <is>
          <t>years</t>
        </is>
      </c>
    </row>
    <row r="7" ht="15" customHeight="1">
      <c r="B7" s="4" t="inlineStr">
        <is>
          <t>Height</t>
        </is>
      </c>
      <c r="C7" s="6" t="n">
        <v>173</v>
      </c>
      <c r="D7" s="8" t="inlineStr">
        <is>
          <t>cm</t>
        </is>
      </c>
    </row>
    <row r="8" ht="15" customHeight="1">
      <c r="B8" s="4" t="inlineStr">
        <is>
          <t>Weight</t>
        </is>
      </c>
      <c r="C8" s="6" t="n">
        <v>72</v>
      </c>
      <c r="D8" s="8" t="inlineStr">
        <is>
          <t>kg</t>
        </is>
      </c>
    </row>
    <row r="9" ht="17.15" customHeight="1">
      <c r="B9" s="9" t="inlineStr">
        <is>
          <t>BMI (auto-calculated)</t>
        </is>
      </c>
      <c r="C9" s="10">
        <f>ROUND(C8/((C7/100)^2),1)</f>
        <v/>
      </c>
    </row>
    <row r="11" ht="15" customHeight="1">
      <c r="B11" s="2" t="inlineStr">
        <is>
          <t>🏃 Activity Level</t>
        </is>
      </c>
      <c r="C11" s="3" t="n"/>
      <c r="D11" s="3" t="n"/>
    </row>
    <row r="12" ht="17.15" customHeight="1">
      <c r="B12" s="4" t="inlineStr">
        <is>
          <t>Select activity level</t>
        </is>
      </c>
      <c r="C12" s="5" t="inlineStr">
        <is>
          <t>Moderate (3-5x/week moderate exercise)</t>
        </is>
      </c>
    </row>
    <row r="13" ht="17.15" customHeight="1">
      <c r="B13" s="4" t="inlineStr">
        <is>
          <t>Activity multiplier (auto)</t>
        </is>
      </c>
      <c r="C13" s="11">
        <f>IF(LEFT(C12,2)="Sede",1.2,IF(LEFT(C12,2)="Ligh",1.375,IF(LEFT(C12,2)="Average",1.55,IF(LEFT(C12,2)="Very",1.725,1.9))))</f>
        <v/>
      </c>
    </row>
    <row r="15" ht="15" customHeight="1">
      <c r="B15" s="2" t="inlineStr">
        <is>
          <t>🎯 Goal</t>
        </is>
      </c>
      <c r="C15" s="3" t="n"/>
      <c r="D15" s="3" t="n"/>
    </row>
    <row r="16" ht="15" customHeight="1">
      <c r="B16" s="4" t="inlineStr">
        <is>
          <t>Goal</t>
        </is>
      </c>
      <c r="C16" s="5" t="inlineStr">
        <is>
          <t>Weight loss</t>
        </is>
      </c>
    </row>
  </sheetData>
  <mergeCells count="1">
    <mergeCell ref="B2:D2"/>
  </mergeCells>
  <dataValidations count="3">
    <dataValidation sqref="C5" showDropDown="0" showInputMessage="0" showErrorMessage="0" allowBlank="0" type="list" errorStyle="stop" operator="between">
      <formula1>"Male,여성"</formula1>
      <formula2>0</formula2>
    </dataValidation>
    <dataValidation sqref="C12" showDropDown="0" showInputMessage="0" showErrorMessage="0" allowBlank="0" type="list" errorStyle="stop" operator="between">
      <formula1>"비활동적 (사무직,운동 거의 안 함),가벼운 활동 (주 1~3회 가벼운 운동),Moderate (3-5x/week moderate exercise),활발한 활동 (주 6~7회 강도 높은 운동),매우 활발 (하루 2회 운동/육체노동)"</formula1>
      <formula2>0</formula2>
    </dataValidation>
    <dataValidation sqref="C16" showDropDown="0" showInputMessage="0" showErrorMessage="0" allowBlank="0" type="list" errorStyle="stop" operator="between">
      <formula1>"Weight loss,Maintenance,근육 Gain(벌크업)"</formula1>
      <formula2>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2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22" customWidth="1" min="3" max="3"/>
    <col width="14" customWidth="1" min="4" max="4"/>
    <col width="28" customWidth="1" min="5" max="5"/>
  </cols>
  <sheetData>
    <row r="1"/>
    <row r="2" ht="21.6" customHeight="1">
      <c r="B2" s="1" t="inlineStr">
        <is>
          <t>🔥 BMR &amp; Calorie Analysis Results</t>
        </is>
      </c>
    </row>
    <row r="3"/>
    <row r="4" ht="17.15" customHeight="1">
      <c r="B4" s="2" t="inlineStr">
        <is>
          <t>📊 Basal Metabolic Rate (BMR)</t>
        </is>
      </c>
      <c r="C4" s="3" t="n"/>
      <c r="D4" s="3" t="n"/>
    </row>
    <row r="5" ht="17.15" customHeight="1">
      <c r="B5" s="10" t="inlineStr">
        <is>
          <t>Harris-Benedict Formula</t>
        </is>
      </c>
      <c r="C5" s="12">
        <f>ROUND(IF(Input!C5="Male",66.47+(13.75*Input!C8)+(5.003*Input!C7)-(6.755*Input!C6),655.1+(9.563*Input!C8)+(1.85*Input!C7)-(4.676*Input!C6)),0)</f>
        <v/>
      </c>
      <c r="D5" s="13" t="inlineStr">
        <is>
          <t>kcal/day</t>
        </is>
      </c>
    </row>
    <row r="6" ht="17.15" customHeight="1">
      <c r="B6" s="10" t="inlineStr">
        <is>
          <t>Mifflin-St Jeor Formula</t>
        </is>
      </c>
      <c r="C6" s="12">
        <f>ROUND(IF(Input!C5="Male",(10*Input!C8)+(6.25*Input!C7)-(5*Input!C6)+5,(10*Input!C8)+(6.25*Input!C7)-(5*Input!C6)-161),0)</f>
        <v/>
      </c>
      <c r="D6" s="13" t="inlineStr">
        <is>
          <t>kcal/day</t>
        </is>
      </c>
    </row>
    <row r="7" ht="17.35" customHeight="1">
      <c r="B7" s="10" t="inlineStr">
        <is>
          <t>BMR Average</t>
        </is>
      </c>
      <c r="C7" s="14">
        <f>ROUND((C5+C6)/2,0)</f>
        <v/>
      </c>
      <c r="D7" s="13" t="inlineStr">
        <is>
          <t>kcal/day</t>
        </is>
      </c>
    </row>
    <row r="8" ht="15" customHeight="1">
      <c r="B8" s="15" t="inlineStr">
        <is>
          <t>※ BMR = minimum calories burned at complete rest all day</t>
        </is>
      </c>
    </row>
    <row r="9"/>
    <row r="10" ht="17.15" customHeight="1">
      <c r="B10" s="2" t="inlineStr">
        <is>
          <t>📊 Total Daily Energy Expenditure (TDEE)</t>
        </is>
      </c>
      <c r="C10" s="3" t="n"/>
      <c r="D10" s="3" t="n"/>
    </row>
    <row r="11" ht="24.45" customHeight="1">
      <c r="B11" s="16" t="inlineStr">
        <is>
          <t>TDEE (BMR x Activity multiplier)</t>
        </is>
      </c>
      <c r="C11" s="17">
        <f>ROUND(C7*Input!C13,0)</f>
        <v/>
      </c>
      <c r="D11" s="18" t="inlineStr">
        <is>
          <t>kcal/day</t>
        </is>
      </c>
    </row>
    <row r="12" ht="17.15" customHeight="1">
      <c r="B12" s="4" t="inlineStr">
        <is>
          <t>Activity Level</t>
        </is>
      </c>
      <c r="C12" s="4">
        <f>Input!C12</f>
        <v/>
      </c>
    </row>
    <row r="13"/>
    <row r="14" ht="15" customHeight="1">
      <c r="B14" s="2" t="inlineStr">
        <is>
          <t>🎯 Target Calories by Goal</t>
        </is>
      </c>
      <c r="C14" s="3" t="n"/>
      <c r="D14" s="3" t="n"/>
    </row>
    <row r="15" ht="17.15" customHeight="1">
      <c r="B15" s="4" t="inlineStr">
        <is>
          <t>Weight loss (gradual -300kcal)</t>
        </is>
      </c>
      <c r="C15" s="19">
        <f>C11-300</f>
        <v/>
      </c>
      <c r="D15" s="13" t="inlineStr">
        <is>
          <t>kcal/day</t>
        </is>
      </c>
    </row>
    <row r="16" ht="17.15" customHeight="1">
      <c r="B16" s="4" t="inlineStr">
        <is>
          <t>Weight loss (aggressive -500kcal)</t>
        </is>
      </c>
      <c r="C16" s="19">
        <f>C11-500</f>
        <v/>
      </c>
      <c r="D16" s="13" t="inlineStr">
        <is>
          <t>kcal/day</t>
        </is>
      </c>
    </row>
    <row r="17" ht="17.15" customHeight="1">
      <c r="B17" s="4" t="inlineStr">
        <is>
          <t>Maintenance</t>
        </is>
      </c>
      <c r="C17" s="20">
        <f>C11</f>
        <v/>
      </c>
      <c r="D17" s="13" t="inlineStr">
        <is>
          <t>kcal/day</t>
        </is>
      </c>
    </row>
    <row r="18" ht="17.15" customHeight="1">
      <c r="B18" s="4" t="inlineStr">
        <is>
          <t>Muscle gain (gradual +300kcal)</t>
        </is>
      </c>
      <c r="C18" s="21">
        <f>C11+300</f>
        <v/>
      </c>
      <c r="D18" s="13" t="inlineStr">
        <is>
          <t>kcal/day</t>
        </is>
      </c>
    </row>
    <row r="19" ht="17.15" customHeight="1">
      <c r="B19" s="4" t="inlineStr">
        <is>
          <t>Muscle gain (aggressive +500kcal)</t>
        </is>
      </c>
      <c r="C19" s="21">
        <f>C11+500</f>
        <v/>
      </c>
      <c r="D19" s="13" t="inlineStr">
        <is>
          <t>kcal/day</t>
        </is>
      </c>
    </row>
    <row r="20"/>
    <row r="21" ht="22.05" customHeight="1">
      <c r="B21" s="22" t="inlineStr">
        <is>
          <t>✅ Recommended Calories for Your Goal</t>
        </is>
      </c>
      <c r="C21" s="23">
        <f>IF(Input!C16="Weight loss", C15,IF(Input!C16="Maintenance", C17, C18))</f>
        <v/>
      </c>
      <c r="D21" s="18" t="inlineStr">
        <is>
          <t>kcal/day</t>
        </is>
      </c>
    </row>
    <row r="22"/>
    <row r="23" ht="15" customHeight="1">
      <c r="B23" s="2" t="inlineStr">
        <is>
          <t>📅 Weekly Calorie Summary</t>
        </is>
      </c>
      <c r="C23" s="3" t="n"/>
      <c r="D23" s="3" t="n"/>
    </row>
    <row r="24" ht="17.15" customHeight="1">
      <c r="B24" s="24" t="inlineStr">
        <is>
          <t>Weekly target calories total</t>
        </is>
      </c>
      <c r="C24" s="12">
        <f>C21*7</f>
        <v/>
      </c>
      <c r="D24" s="13" t="inlineStr">
        <is>
          <t>kcal/week</t>
        </is>
      </c>
    </row>
    <row r="25" ht="17.15" customHeight="1">
      <c r="B25" s="24" t="inlineStr">
        <is>
          <t>Weekly calorie deficit/surplus</t>
        </is>
      </c>
      <c r="C25" s="25">
        <f>(C21-C11)*7</f>
        <v/>
      </c>
      <c r="D25" s="13" t="inlineStr">
        <is>
          <t>kcal/week</t>
        </is>
      </c>
    </row>
    <row r="26" ht="17.15" customHeight="1">
      <c r="B26" s="24" t="inlineStr">
        <is>
          <t>Expected weekly weight change</t>
        </is>
      </c>
      <c r="C26" s="26">
        <f>ROUND(C25/7700, 2)</f>
        <v/>
      </c>
      <c r="D26" s="13" t="inlineStr">
        <is>
          <t>kg/week (theoretical)</t>
        </is>
      </c>
    </row>
    <row r="27"/>
    <row r="28" ht="17.15" customHeight="1">
      <c r="B28" s="2" t="inlineStr">
        <is>
          <t>🍎 Macronutrient Ratios (reference)</t>
        </is>
      </c>
      <c r="C28" s="3" t="n"/>
      <c r="D28" s="3" t="n"/>
    </row>
    <row r="29" ht="17.15" customHeight="1">
      <c r="B29" s="4" t="inlineStr">
        <is>
          <t>Loss</t>
        </is>
      </c>
      <c r="C29" s="4" t="inlineStr">
        <is>
          <t>Carb 40% / Protein 35% / Fat 25%</t>
        </is>
      </c>
    </row>
    <row r="30" ht="17.15" customHeight="1">
      <c r="B30" s="4" t="inlineStr">
        <is>
          <t>Maintain</t>
        </is>
      </c>
      <c r="C30" s="4" t="inlineStr">
        <is>
          <t>Carb 50% / Protein 25% / Fat 25%</t>
        </is>
      </c>
    </row>
    <row r="31" ht="17.15" customHeight="1">
      <c r="B31" s="4" t="inlineStr">
        <is>
          <t>Gain</t>
        </is>
      </c>
      <c r="C31" s="4" t="inlineStr">
        <is>
          <t>Carb 50% / Protein 30% / Fat 20%</t>
        </is>
      </c>
    </row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 ht="15" customHeight="1">
      <c r="B50" s="27" t="inlineStr">
        <is>
          <t>⚠ Disclaimer</t>
        </is>
      </c>
    </row>
    <row r="51" ht="15" customHeight="1">
      <c r="B51" s="28" t="inlineStr">
        <is>
          <t>This calculator uses established formulas (Harris-Benedict, Mifflin-St Jeor). Actual calorie needs may vary based on muscle mass, metabolic differences, and health conditions. Consuming below BMR can be harmful. Consult a dietitian for specific dietary plans.</t>
        </is>
      </c>
    </row>
    <row r="52" ht="15" customHeight="1"/>
  </sheetData>
  <mergeCells count="3">
    <mergeCell ref="B51:E52"/>
    <mergeCell ref="B8:D8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2026-03-17T05:39:46Z</dcterms:created>
  <dcterms:modified xsi:type="dcterms:W3CDTF">2026-03-17T05:40:47Z</dcterms:modified>
</cp:coreProperties>
</file>