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시뮬레이션" sheetId="1" state="visible" r:id="rId3"/>
    <sheet name="입력" sheetId="2" state="visible" r:id="rId4"/>
    <sheet name="수익률비교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<sst xmlns="http://schemas.openxmlformats.org/spreadsheetml/2006/main" count="34" uniqueCount="31">
  <si>
    <t xml:space="preserve">연차</t>
  </si>
  <si>
    <t xml:space="preserve">연초 자산</t>
  </si>
  <si>
    <t xml:space="preserve">연간 적립금</t>
  </si>
  <si>
    <t xml:space="preserve">투자 수익</t>
  </si>
  <si>
    <t xml:space="preserve">연말 총자산</t>
  </si>
  <si>
    <t xml:space="preserve">누적 원금</t>
  </si>
  <si>
    <t xml:space="preserve">누적 수익</t>
  </si>
  <si>
    <t xml:space="preserve">📈 복리 수익 계산기</t>
  </si>
  <si>
    <t xml:space="preserve">💰 투자 조건</t>
  </si>
  <si>
    <r>
      <rPr>
        <sz val="11"/>
        <rFont val="Noto Sans CJK SC"/>
        <family val="2"/>
      </rPr>
      <t xml:space="preserve">초기 투자금 </t>
    </r>
    <r>
      <rPr>
        <sz val="11"/>
        <rFont val="Arial"/>
        <family val="0"/>
        <charset val="1"/>
      </rPr>
      <t xml:space="preserve">(</t>
    </r>
    <r>
      <rPr>
        <sz val="11"/>
        <rFont val="Noto Sans CJK SC"/>
        <family val="2"/>
      </rPr>
      <t xml:space="preserve">거치식 원금</t>
    </r>
    <r>
      <rPr>
        <sz val="11"/>
        <rFont val="Arial"/>
        <family val="0"/>
        <charset val="1"/>
      </rPr>
      <t xml:space="preserve">)</t>
    </r>
  </si>
  <si>
    <t xml:space="preserve">원</t>
  </si>
  <si>
    <t xml:space="preserve">월 적립금</t>
  </si>
  <si>
    <t xml:space="preserve">연 예상 수익률</t>
  </si>
  <si>
    <t xml:space="preserve">투자 기간</t>
  </si>
  <si>
    <t xml:space="preserve">년</t>
  </si>
  <si>
    <t xml:space="preserve">🎯 목표 역산</t>
  </si>
  <si>
    <t xml:space="preserve">목표 금액</t>
  </si>
  <si>
    <r>
      <rPr>
        <b val="true"/>
        <sz val="11"/>
        <rFont val="Noto Sans CJK SC"/>
        <family val="2"/>
      </rPr>
      <t xml:space="preserve">필요 월 적립금 </t>
    </r>
    <r>
      <rPr>
        <b val="true"/>
        <sz val="11"/>
        <rFont val="Arial"/>
        <family val="0"/>
        <charset val="1"/>
      </rPr>
      <t xml:space="preserve">(</t>
    </r>
    <r>
      <rPr>
        <b val="true"/>
        <sz val="11"/>
        <rFont val="Noto Sans CJK SC"/>
        <family val="2"/>
      </rPr>
      <t xml:space="preserve">초기투자 고려</t>
    </r>
    <r>
      <rPr>
        <b val="true"/>
        <sz val="11"/>
        <rFont val="Arial"/>
        <family val="0"/>
        <charset val="1"/>
      </rPr>
      <t xml:space="preserve">)</t>
    </r>
  </si>
  <si>
    <r>
      <rPr>
        <sz val="11"/>
        <color theme="1"/>
        <rFont val="Noto Sans CJK SC"/>
        <family val="2"/>
      </rPr>
      <t xml:space="preserve">원</t>
    </r>
    <r>
      <rPr>
        <sz val="11"/>
        <color theme="1"/>
        <rFont val="Calibri"/>
        <family val="2"/>
        <charset val="1"/>
      </rPr>
      <t xml:space="preserve">/</t>
    </r>
    <r>
      <rPr>
        <sz val="11"/>
        <color theme="1"/>
        <rFont val="Noto Sans CJK SC"/>
        <family val="2"/>
      </rPr>
      <t xml:space="preserve">월</t>
    </r>
  </si>
  <si>
    <r>
      <rPr>
        <b val="true"/>
        <sz val="11"/>
        <rFont val="Noto Sans CJK SC"/>
        <family val="2"/>
      </rPr>
      <t xml:space="preserve">목표 달성까지 소요 기간 </t>
    </r>
    <r>
      <rPr>
        <b val="true"/>
        <sz val="11"/>
        <rFont val="Arial"/>
        <family val="0"/>
        <charset val="1"/>
      </rPr>
      <t xml:space="preserve">(</t>
    </r>
    <r>
      <rPr>
        <b val="true"/>
        <sz val="11"/>
        <rFont val="Noto Sans CJK SC"/>
        <family val="2"/>
      </rPr>
      <t xml:space="preserve">현 조건 기준</t>
    </r>
    <r>
      <rPr>
        <b val="true"/>
        <sz val="11"/>
        <rFont val="Arial"/>
        <family val="0"/>
        <charset val="1"/>
      </rPr>
      <t xml:space="preserve">)</t>
    </r>
  </si>
  <si>
    <r>
      <rPr>
        <sz val="9"/>
        <color rgb="FFC00000"/>
        <rFont val="Noto Sans CJK SC"/>
        <family val="2"/>
      </rPr>
      <t xml:space="preserve">⚠ 이 계산기는 일정 수익률을 가정한 추정이며</t>
    </r>
    <r>
      <rPr>
        <sz val="9"/>
        <color rgb="FFC00000"/>
        <rFont val="Arial"/>
        <family val="0"/>
        <charset val="1"/>
      </rPr>
      <t xml:space="preserve">, </t>
    </r>
    <r>
      <rPr>
        <sz val="9"/>
        <color rgb="FFC00000"/>
        <rFont val="Noto Sans CJK SC"/>
        <family val="2"/>
      </rPr>
      <t xml:space="preserve">실제 투자 수익을 보장하지 않습니다</t>
    </r>
    <r>
      <rPr>
        <sz val="9"/>
        <color rgb="FFC00000"/>
        <rFont val="Arial"/>
        <family val="0"/>
        <charset val="1"/>
      </rPr>
      <t xml:space="preserve">.</t>
    </r>
  </si>
  <si>
    <r>
      <rPr>
        <b val="true"/>
        <sz val="14"/>
        <color rgb="FF1F4E79"/>
        <rFont val="Noto Sans CJK SC"/>
        <family val="2"/>
      </rPr>
      <t xml:space="preserve">💡 수익률별 최종 자산 비교 </t>
    </r>
    <r>
      <rPr>
        <b val="true"/>
        <sz val="14"/>
        <color rgb="FF1F4E79"/>
        <rFont val="Arial"/>
        <family val="0"/>
        <charset val="1"/>
      </rPr>
      <t xml:space="preserve">(</t>
    </r>
    <r>
      <rPr>
        <b val="true"/>
        <sz val="14"/>
        <color rgb="FF1F4E79"/>
        <rFont val="Noto Sans CJK SC"/>
        <family val="2"/>
      </rPr>
      <t xml:space="preserve">동일 투자 조건</t>
    </r>
    <r>
      <rPr>
        <b val="true"/>
        <sz val="14"/>
        <color rgb="FF1F4E79"/>
        <rFont val="Arial"/>
        <family val="0"/>
        <charset val="1"/>
      </rPr>
      <t xml:space="preserve">)</t>
    </r>
  </si>
  <si>
    <t xml:space="preserve">수익률</t>
  </si>
  <si>
    <t xml:space="preserve">3%</t>
  </si>
  <si>
    <t xml:space="preserve">5%</t>
  </si>
  <si>
    <t xml:space="preserve">7%</t>
  </si>
  <si>
    <t xml:space="preserve">10%</t>
  </si>
  <si>
    <t xml:space="preserve">거치식 최종 자산</t>
  </si>
  <si>
    <t xml:space="preserve">적립식 최종 자산</t>
  </si>
  <si>
    <t xml:space="preserve">합산 총 자산</t>
  </si>
  <si>
    <t xml:space="preserve">투입 원금 합계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</si>
</sst>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.0%"/>
    <numFmt numFmtId="167" formatCode="0.0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Noto Sans CJK SC"/>
      <family val="2"/>
    </font>
    <font>
      <sz val="11"/>
      <name val="Arial"/>
      <family val="0"/>
      <charset val="1"/>
    </font>
    <font>
      <b val="true"/>
      <sz val="18"/>
      <color rgb="FF000000"/>
      <name val="Noto Sans CJK SC"/>
      <family val="2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Noto Sans CJK SC"/>
      <family val="2"/>
    </font>
    <font>
      <b val="true"/>
      <sz val="10"/>
      <color rgb="FF000000"/>
      <name val="Calibri"/>
      <family val="2"/>
    </font>
    <font>
      <b val="true"/>
      <sz val="14"/>
      <color rgb="FF1F4E79"/>
      <name val="Noto Sans CJK SC"/>
      <family val="2"/>
    </font>
    <font>
      <b val="true"/>
      <sz val="11"/>
      <name val="Noto Sans CJK SC"/>
      <family val="2"/>
    </font>
    <font>
      <sz val="11"/>
      <name val="Noto Sans CJK SC"/>
      <family val="2"/>
    </font>
    <font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2"/>
      <color rgb="FF375623"/>
      <name val="Arial"/>
      <family val="0"/>
      <charset val="1"/>
    </font>
    <font>
      <sz val="11"/>
      <color theme="1"/>
      <name val="Noto Sans CJK SC"/>
      <family val="2"/>
    </font>
    <font>
      <sz val="9"/>
      <color rgb="FFC00000"/>
      <name val="Noto Sans CJK SC"/>
      <family val="2"/>
    </font>
    <font>
      <sz val="9"/>
      <color rgb="FFC00000"/>
      <name val="Arial"/>
      <family val="0"/>
      <charset val="1"/>
    </font>
    <font>
      <b val="true"/>
      <sz val="14"/>
      <color rgb="FF1F4E79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4472C4"/>
        <bgColor rgb="FF4A7EBB"/>
      </patternFill>
    </fill>
    <fill>
      <patternFill patternType="solid">
        <fgColor rgb="FFD6E4F0"/>
        <bgColor rgb="FFD9D9D9"/>
      </patternFill>
    </fill>
    <fill>
      <patternFill patternType="solid">
        <fgColor rgb="FFFFF2CC"/>
        <bgColor rgb="FFF9F9F9"/>
      </patternFill>
    </fill>
    <fill>
      <patternFill patternType="solid">
        <fgColor rgb="FFE2EFDA"/>
        <bgColor rgb="FFD6E4F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78787"/>
      <rgbColor rgb="FF9999FF"/>
      <rgbColor rgb="FFBE4B48"/>
      <rgbColor rgb="FFFFF2CC"/>
      <rgbColor rgb="FFD6E4F0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9F9"/>
      <rgbColor rgb="FFE2EFDA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BF8F00"/>
      <rgbColor rgb="FFFF6600"/>
      <rgbColor rgb="FF4A7EBB"/>
      <rgbColor rgb="FF969696"/>
      <rgbColor rgb="FF003366"/>
      <rgbColor rgb="FF4F81BD"/>
      <rgbColor rgb="FF003300"/>
      <rgbColor rgb="FF333300"/>
      <rgbColor rgb="FF993300"/>
      <rgbColor rgb="FF993366"/>
      <rgbColor rgb="FF1F4E7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연도별 자산 성장 (총자산 vs 누적원금)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시뮬레이션!F2</c:f>
              <c:strCache>
                <c:ptCount val="1"/>
                <c:pt idx="0">
                  <c:v>연말 총자산</c:v>
                </c:pt>
              </c:strCache>
            </c:strRef>
          </c:tx>
          <c:spPr>
            <a:solidFill>
              <a:srgbClr val="4a7ebb"/>
            </a:solidFill>
            <a:ln w="248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시뮬레이션!$B$3:$B$32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시뮬레이션!$F$3:$F$32</c:f>
              <c:numCache>
                <c:formatCode>#,##0</c:formatCode>
                <c:ptCount val="30"/>
                <c:pt idx="0">
                  <c:v>16910000</c:v>
                </c:pt>
                <c:pt idx="1">
                  <c:v>24303700</c:v>
                </c:pt>
                <c:pt idx="2">
                  <c:v>32214959</c:v>
                </c:pt>
                <c:pt idx="3">
                  <c:v>40680006.13</c:v>
                </c:pt>
                <c:pt idx="4">
                  <c:v>49737606.5591</c:v>
                </c:pt>
                <c:pt idx="5">
                  <c:v>59429239.018237</c:v>
                </c:pt>
                <c:pt idx="6">
                  <c:v>69799285.7495136</c:v>
                </c:pt>
                <c:pt idx="7">
                  <c:v>80895235.7519795</c:v>
                </c:pt>
                <c:pt idx="8">
                  <c:v>92767902.2546181</c:v>
                </c:pt>
                <c:pt idx="9">
                  <c:v>105471655.412441</c:v>
                </c:pt>
                <c:pt idx="10">
                  <c:v>119064671.291312</c:v>
                </c:pt>
                <c:pt idx="11">
                  <c:v>133609198.281704</c:v>
                </c:pt>
                <c:pt idx="12">
                  <c:v>149171842.161423</c:v>
                </c:pt>
                <c:pt idx="13">
                  <c:v>165823871.112723</c:v>
                </c:pt>
                <c:pt idx="14">
                  <c:v>183641542.090614</c:v>
                </c:pt>
                <c:pt idx="15">
                  <c:v>202706450.036957</c:v>
                </c:pt>
                <c:pt idx="16">
                  <c:v>223105901.539544</c:v>
                </c:pt>
                <c:pt idx="17">
                  <c:v>244933314.647312</c:v>
                </c:pt>
                <c:pt idx="18">
                  <c:v>268288646.672623</c:v>
                </c:pt>
                <c:pt idx="19">
                  <c:v>293278851.939707</c:v>
                </c:pt>
                <c:pt idx="20">
                  <c:v>320018371.575487</c:v>
                </c:pt>
                <c:pt idx="21">
                  <c:v>348629657.585771</c:v>
                </c:pt>
                <c:pt idx="22">
                  <c:v>379243733.616775</c:v>
                </c:pt>
                <c:pt idx="23">
                  <c:v>412000794.969949</c:v>
                </c:pt>
                <c:pt idx="24">
                  <c:v>447050850.617845</c:v>
                </c:pt>
                <c:pt idx="25">
                  <c:v>484554410.161094</c:v>
                </c:pt>
                <c:pt idx="26">
                  <c:v>524683218.872371</c:v>
                </c:pt>
                <c:pt idx="27">
                  <c:v>567621044.193437</c:v>
                </c:pt>
                <c:pt idx="28">
                  <c:v>613564517.286978</c:v>
                </c:pt>
                <c:pt idx="29">
                  <c:v>662724033.497066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시뮬레이션!G2</c:f>
              <c:strCache>
                <c:ptCount val="1"/>
                <c:pt idx="0">
                  <c:v>누적 원금</c:v>
                </c:pt>
              </c:strCache>
            </c:strRef>
          </c:tx>
          <c:spPr>
            <a:solidFill>
              <a:srgbClr val="be4b48"/>
            </a:solidFill>
            <a:ln w="47520">
              <a:solidFill>
                <a:srgbClr val="be4b48"/>
              </a:solidFill>
              <a:prstDash val="dash"/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시뮬레이션!$B$3:$B$32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시뮬레이션!$G$3:$G$32</c:f>
              <c:numCache>
                <c:formatCode>#,##0</c:formatCode>
                <c:ptCount val="30"/>
                <c:pt idx="0">
                  <c:v>16000000</c:v>
                </c:pt>
                <c:pt idx="1">
                  <c:v>22000000</c:v>
                </c:pt>
                <c:pt idx="2">
                  <c:v>28000000</c:v>
                </c:pt>
                <c:pt idx="3">
                  <c:v>34000000</c:v>
                </c:pt>
                <c:pt idx="4">
                  <c:v>40000000</c:v>
                </c:pt>
                <c:pt idx="5">
                  <c:v>46000000</c:v>
                </c:pt>
                <c:pt idx="6">
                  <c:v>52000000</c:v>
                </c:pt>
                <c:pt idx="7">
                  <c:v>58000000</c:v>
                </c:pt>
                <c:pt idx="8">
                  <c:v>64000000</c:v>
                </c:pt>
                <c:pt idx="9">
                  <c:v>70000000</c:v>
                </c:pt>
                <c:pt idx="10">
                  <c:v>76000000</c:v>
                </c:pt>
                <c:pt idx="11">
                  <c:v>82000000</c:v>
                </c:pt>
                <c:pt idx="12">
                  <c:v>88000000</c:v>
                </c:pt>
                <c:pt idx="13">
                  <c:v>94000000</c:v>
                </c:pt>
                <c:pt idx="14">
                  <c:v>100000000</c:v>
                </c:pt>
                <c:pt idx="15">
                  <c:v>106000000</c:v>
                </c:pt>
                <c:pt idx="16">
                  <c:v>112000000</c:v>
                </c:pt>
                <c:pt idx="17">
                  <c:v>118000000</c:v>
                </c:pt>
                <c:pt idx="18">
                  <c:v>124000000</c:v>
                </c:pt>
                <c:pt idx="19">
                  <c:v>130000000</c:v>
                </c:pt>
                <c:pt idx="20">
                  <c:v>136000000</c:v>
                </c:pt>
                <c:pt idx="21">
                  <c:v>142000000</c:v>
                </c:pt>
                <c:pt idx="22">
                  <c:v>148000000</c:v>
                </c:pt>
                <c:pt idx="23">
                  <c:v>154000000</c:v>
                </c:pt>
                <c:pt idx="24">
                  <c:v>160000000</c:v>
                </c:pt>
                <c:pt idx="25">
                  <c:v>166000000</c:v>
                </c:pt>
                <c:pt idx="26">
                  <c:v>172000000</c:v>
                </c:pt>
                <c:pt idx="27">
                  <c:v>178000000</c:v>
                </c:pt>
                <c:pt idx="28">
                  <c:v>184000000</c:v>
                </c:pt>
                <c:pt idx="29">
                  <c:v>190000000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52251285"/>
        <c:axId val="62514777"/>
      </c:lineChart>
      <c:catAx>
        <c:axId val="5225128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연차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2514777"/>
        <c:crosses val="autoZero"/>
        <c:auto val="1"/>
        <c:lblAlgn val="ctr"/>
        <c:lblOffset val="100"/>
        <c:noMultiLvlLbl val="0"/>
      </c:catAx>
      <c:valAx>
        <c:axId val="6251477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금액 (원)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225128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수익률별 총 자산 비교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수익률비교!$C$4:$F$4</c:f>
              <c:strCache>
                <c:ptCount val="4"/>
                <c:pt idx="0">
                  <c:v>3%</c:v>
                </c:pt>
                <c:pt idx="1">
                  <c:v>5%</c:v>
                </c:pt>
                <c:pt idx="2">
                  <c:v>7%</c:v>
                </c:pt>
                <c:pt idx="3">
                  <c:v>10%</c:v>
                </c:pt>
              </c:strCache>
            </c:strRef>
          </c:cat>
          <c:val>
            <c:numRef>
              <c:f>수익률비교!$C$7:$F$7</c:f>
              <c:numCache>
                <c:formatCode>#,##0</c:formatCode>
                <c:ptCount val="4"/>
                <c:pt idx="0">
                  <c:v>182212111</c:v>
                </c:pt>
                <c:pt idx="1">
                  <c:v>232049811</c:v>
                </c:pt>
                <c:pt idx="2">
                  <c:v>299160175</c:v>
                </c:pt>
                <c:pt idx="3">
                  <c:v>446959417</c:v>
                </c:pt>
              </c:numCache>
            </c:numRef>
          </c:val>
        </c:ser>
        <c:gapWidth val="150"/>
        <c:overlap val="0"/>
        <c:axId val="52817555"/>
        <c:axId val="57061364"/>
      </c:barChart>
      <c:catAx>
        <c:axId val="528175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7061364"/>
        <c:crosses val="autoZero"/>
        <c:auto val="1"/>
        <c:lblAlgn val="ctr"/>
        <c:lblOffset val="100"/>
        <c:noMultiLvlLbl val="0"/>
      </c:catAx>
      <c:valAx>
        <c:axId val="5706136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원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281755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34</xdr:row>
      <xdr:rowOff>0</xdr:rowOff>
    </xdr:from>
    <xdr:to>
      <xdr:col>9</xdr:col>
      <xdr:colOff>586800</xdr:colOff>
      <xdr:row>60</xdr:row>
      <xdr:rowOff>86760</xdr:rowOff>
    </xdr:to>
    <xdr:graphicFrame>
      <xdr:nvGraphicFramePr>
        <xdr:cNvPr id="0" name="Chart 1"/>
        <xdr:cNvGraphicFramePr/>
      </xdr:nvGraphicFramePr>
      <xdr:xfrm>
        <a:off x="281880" y="6477120"/>
        <a:ext cx="10079640" cy="50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8</xdr:row>
      <xdr:rowOff>106920</xdr:rowOff>
    </xdr:from>
    <xdr:to>
      <xdr:col>7</xdr:col>
      <xdr:colOff>259560</xdr:colOff>
      <xdr:row>31</xdr:row>
      <xdr:rowOff>45000</xdr:rowOff>
    </xdr:to>
    <xdr:graphicFrame>
      <xdr:nvGraphicFramePr>
        <xdr:cNvPr id="1" name="Chart 1"/>
        <xdr:cNvGraphicFramePr/>
      </xdr:nvGraphicFramePr>
      <xdr:xfrm>
        <a:off x="281880" y="1714680"/>
        <a:ext cx="791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8" min="2" style="0" width="18"/>
  </cols>
  <sheetData>
    <row r="2" customFormat="false" ht="15" hidden="false" customHeight="false" outlineLevel="0" collapsed="false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customFormat="false" ht="15" hidden="false" customHeight="false" outlineLevel="0" collapsed="false">
      <c r="B3" s="2" t="n">
        <v>1</v>
      </c>
      <c r="C3" s="3" t="n">
        <f aca="false">입력!C5</f>
        <v>10000000</v>
      </c>
      <c r="D3" s="3" t="n">
        <f aca="false">입력!C6*12</f>
        <v>6000000</v>
      </c>
      <c r="E3" s="3" t="n">
        <f aca="false">(C3+D3/2)*입력!C7</f>
        <v>910000</v>
      </c>
      <c r="F3" s="3" t="n">
        <f aca="false">C3+D3+E3</f>
        <v>16910000</v>
      </c>
      <c r="G3" s="3" t="n">
        <f aca="false">입력!C5+입력!C6*12*B3</f>
        <v>16000000</v>
      </c>
      <c r="H3" s="3" t="n">
        <f aca="false">F3-G3</f>
        <v>910000</v>
      </c>
    </row>
    <row r="4" customFormat="false" ht="15" hidden="false" customHeight="false" outlineLevel="0" collapsed="false">
      <c r="B4" s="2" t="n">
        <v>2</v>
      </c>
      <c r="C4" s="3" t="n">
        <f aca="false">F3</f>
        <v>16910000</v>
      </c>
      <c r="D4" s="3" t="n">
        <f aca="false">입력!C6*12</f>
        <v>6000000</v>
      </c>
      <c r="E4" s="3" t="n">
        <f aca="false">(C4+D4/2)*입력!C7</f>
        <v>1393700</v>
      </c>
      <c r="F4" s="3" t="n">
        <f aca="false">C4+D4+E4</f>
        <v>24303700</v>
      </c>
      <c r="G4" s="3" t="n">
        <f aca="false">입력!C5+입력!C6*12*B4</f>
        <v>22000000</v>
      </c>
      <c r="H4" s="3" t="n">
        <f aca="false">F4-G4</f>
        <v>2303700</v>
      </c>
    </row>
    <row r="5" customFormat="false" ht="15" hidden="false" customHeight="false" outlineLevel="0" collapsed="false">
      <c r="B5" s="2" t="n">
        <v>3</v>
      </c>
      <c r="C5" s="3" t="n">
        <f aca="false">F4</f>
        <v>24303700</v>
      </c>
      <c r="D5" s="3" t="n">
        <f aca="false">입력!C6*12</f>
        <v>6000000</v>
      </c>
      <c r="E5" s="3" t="n">
        <f aca="false">(C5+D5/2)*입력!C7</f>
        <v>1911259</v>
      </c>
      <c r="F5" s="3" t="n">
        <f aca="false">C5+D5+E5</f>
        <v>32214959</v>
      </c>
      <c r="G5" s="3" t="n">
        <f aca="false">입력!C5+입력!C6*12*B5</f>
        <v>28000000</v>
      </c>
      <c r="H5" s="3" t="n">
        <f aca="false">F5-G5</f>
        <v>4214959</v>
      </c>
    </row>
    <row r="6" customFormat="false" ht="15" hidden="false" customHeight="false" outlineLevel="0" collapsed="false">
      <c r="B6" s="2" t="n">
        <v>4</v>
      </c>
      <c r="C6" s="3" t="n">
        <f aca="false">F5</f>
        <v>32214959</v>
      </c>
      <c r="D6" s="3" t="n">
        <f aca="false">입력!C6*12</f>
        <v>6000000</v>
      </c>
      <c r="E6" s="3" t="n">
        <f aca="false">(C6+D6/2)*입력!C7</f>
        <v>2465047.13</v>
      </c>
      <c r="F6" s="3" t="n">
        <f aca="false">C6+D6+E6</f>
        <v>40680006.13</v>
      </c>
      <c r="G6" s="3" t="n">
        <f aca="false">입력!C5+입력!C6*12*B6</f>
        <v>34000000</v>
      </c>
      <c r="H6" s="3" t="n">
        <f aca="false">F6-G6</f>
        <v>6680006.13</v>
      </c>
    </row>
    <row r="7" customFormat="false" ht="15" hidden="false" customHeight="false" outlineLevel="0" collapsed="false">
      <c r="B7" s="2" t="n">
        <v>5</v>
      </c>
      <c r="C7" s="3" t="n">
        <f aca="false">F6</f>
        <v>40680006.13</v>
      </c>
      <c r="D7" s="3" t="n">
        <f aca="false">입력!C6*12</f>
        <v>6000000</v>
      </c>
      <c r="E7" s="3" t="n">
        <f aca="false">(C7+D7/2)*입력!C7</f>
        <v>3057600.4291</v>
      </c>
      <c r="F7" s="3" t="n">
        <f aca="false">C7+D7+E7</f>
        <v>49737606.5591</v>
      </c>
      <c r="G7" s="3" t="n">
        <f aca="false">입력!C5+입력!C6*12*B7</f>
        <v>40000000</v>
      </c>
      <c r="H7" s="3" t="n">
        <f aca="false">F7-G7</f>
        <v>9737606.5591</v>
      </c>
    </row>
    <row r="8" customFormat="false" ht="15" hidden="false" customHeight="false" outlineLevel="0" collapsed="false">
      <c r="B8" s="2" t="n">
        <v>6</v>
      </c>
      <c r="C8" s="3" t="n">
        <f aca="false">F7</f>
        <v>49737606.5591</v>
      </c>
      <c r="D8" s="3" t="n">
        <f aca="false">입력!C6*12</f>
        <v>6000000</v>
      </c>
      <c r="E8" s="3" t="n">
        <f aca="false">(C8+D8/2)*입력!C7</f>
        <v>3691632.459137</v>
      </c>
      <c r="F8" s="3" t="n">
        <f aca="false">C8+D8+E8</f>
        <v>59429239.018237</v>
      </c>
      <c r="G8" s="3" t="n">
        <f aca="false">입력!C5+입력!C6*12*B8</f>
        <v>46000000</v>
      </c>
      <c r="H8" s="3" t="n">
        <f aca="false">F8-G8</f>
        <v>13429239.018237</v>
      </c>
    </row>
    <row r="9" customFormat="false" ht="15" hidden="false" customHeight="false" outlineLevel="0" collapsed="false">
      <c r="B9" s="2" t="n">
        <v>7</v>
      </c>
      <c r="C9" s="3" t="n">
        <f aca="false">F8</f>
        <v>59429239.018237</v>
      </c>
      <c r="D9" s="3" t="n">
        <f aca="false">입력!C6*12</f>
        <v>6000000</v>
      </c>
      <c r="E9" s="3" t="n">
        <f aca="false">(C9+D9/2)*입력!C7</f>
        <v>4370046.73127659</v>
      </c>
      <c r="F9" s="3" t="n">
        <f aca="false">C9+D9+E9</f>
        <v>69799285.7495136</v>
      </c>
      <c r="G9" s="3" t="n">
        <f aca="false">입력!C5+입력!C6*12*B9</f>
        <v>52000000</v>
      </c>
      <c r="H9" s="3" t="n">
        <f aca="false">F9-G9</f>
        <v>17799285.7495136</v>
      </c>
    </row>
    <row r="10" customFormat="false" ht="15" hidden="false" customHeight="false" outlineLevel="0" collapsed="false">
      <c r="B10" s="2" t="n">
        <v>8</v>
      </c>
      <c r="C10" s="3" t="n">
        <f aca="false">F9</f>
        <v>69799285.7495136</v>
      </c>
      <c r="D10" s="3" t="n">
        <f aca="false">입력!C6*12</f>
        <v>6000000</v>
      </c>
      <c r="E10" s="3" t="n">
        <f aca="false">(C10+D10/2)*입력!C7</f>
        <v>5095950.00246595</v>
      </c>
      <c r="F10" s="3" t="n">
        <f aca="false">C10+D10+E10</f>
        <v>80895235.7519795</v>
      </c>
      <c r="G10" s="3" t="n">
        <f aca="false">입력!C5+입력!C6*12*B10</f>
        <v>58000000</v>
      </c>
      <c r="H10" s="3" t="n">
        <f aca="false">F10-G10</f>
        <v>22895235.7519795</v>
      </c>
    </row>
    <row r="11" customFormat="false" ht="15" hidden="false" customHeight="false" outlineLevel="0" collapsed="false">
      <c r="B11" s="2" t="n">
        <v>9</v>
      </c>
      <c r="C11" s="3" t="n">
        <f aca="false">F10</f>
        <v>80895235.7519795</v>
      </c>
      <c r="D11" s="3" t="n">
        <f aca="false">입력!C6*12</f>
        <v>6000000</v>
      </c>
      <c r="E11" s="3" t="n">
        <f aca="false">(C11+D11/2)*입력!C7</f>
        <v>5872666.50263857</v>
      </c>
      <c r="F11" s="3" t="n">
        <f aca="false">C11+D11+E11</f>
        <v>92767902.2546181</v>
      </c>
      <c r="G11" s="3" t="n">
        <f aca="false">입력!C5+입력!C6*12*B11</f>
        <v>64000000</v>
      </c>
      <c r="H11" s="3" t="n">
        <f aca="false">F11-G11</f>
        <v>28767902.2546181</v>
      </c>
    </row>
    <row r="12" customFormat="false" ht="15" hidden="false" customHeight="false" outlineLevel="0" collapsed="false">
      <c r="B12" s="2" t="n">
        <v>10</v>
      </c>
      <c r="C12" s="3" t="n">
        <f aca="false">F11</f>
        <v>92767902.2546181</v>
      </c>
      <c r="D12" s="3" t="n">
        <f aca="false">입력!C6*12</f>
        <v>6000000</v>
      </c>
      <c r="E12" s="3" t="n">
        <f aca="false">(C12+D12/2)*입력!C7</f>
        <v>6703753.15782327</v>
      </c>
      <c r="F12" s="3" t="n">
        <f aca="false">C12+D12+E12</f>
        <v>105471655.412441</v>
      </c>
      <c r="G12" s="3" t="n">
        <f aca="false">입력!C5+입력!C6*12*B12</f>
        <v>70000000</v>
      </c>
      <c r="H12" s="3" t="n">
        <f aca="false">F12-G12</f>
        <v>35471655.4124414</v>
      </c>
    </row>
    <row r="13" customFormat="false" ht="15" hidden="false" customHeight="false" outlineLevel="0" collapsed="false">
      <c r="B13" s="2" t="n">
        <v>11</v>
      </c>
      <c r="C13" s="3" t="n">
        <f aca="false">F12</f>
        <v>105471655.412441</v>
      </c>
      <c r="D13" s="3" t="n">
        <f aca="false">입력!C6*12</f>
        <v>6000000</v>
      </c>
      <c r="E13" s="3" t="n">
        <f aca="false">(C13+D13/2)*입력!C7</f>
        <v>7593015.8788709</v>
      </c>
      <c r="F13" s="3" t="n">
        <f aca="false">C13+D13+E13</f>
        <v>119064671.291312</v>
      </c>
      <c r="G13" s="3" t="n">
        <f aca="false">입력!C5+입력!C6*12*B13</f>
        <v>76000000</v>
      </c>
      <c r="H13" s="3" t="n">
        <f aca="false">F13-G13</f>
        <v>43064671.2913123</v>
      </c>
    </row>
    <row r="14" customFormat="false" ht="15" hidden="false" customHeight="false" outlineLevel="0" collapsed="false">
      <c r="B14" s="2" t="n">
        <v>12</v>
      </c>
      <c r="C14" s="3" t="n">
        <f aca="false">F13</f>
        <v>119064671.291312</v>
      </c>
      <c r="D14" s="3" t="n">
        <f aca="false">입력!C6*12</f>
        <v>6000000</v>
      </c>
      <c r="E14" s="3" t="n">
        <f aca="false">(C14+D14/2)*입력!C7</f>
        <v>8544526.99039186</v>
      </c>
      <c r="F14" s="3" t="n">
        <f aca="false">C14+D14+E14</f>
        <v>133609198.281704</v>
      </c>
      <c r="G14" s="3" t="n">
        <f aca="false">입력!C5+입력!C6*12*B14</f>
        <v>82000000</v>
      </c>
      <c r="H14" s="3" t="n">
        <f aca="false">F14-G14</f>
        <v>51609198.2817041</v>
      </c>
    </row>
    <row r="15" customFormat="false" ht="15" hidden="false" customHeight="false" outlineLevel="0" collapsed="false">
      <c r="B15" s="2" t="n">
        <v>13</v>
      </c>
      <c r="C15" s="3" t="n">
        <f aca="false">F14</f>
        <v>133609198.281704</v>
      </c>
      <c r="D15" s="3" t="n">
        <f aca="false">입력!C6*12</f>
        <v>6000000</v>
      </c>
      <c r="E15" s="3" t="n">
        <f aca="false">(C15+D15/2)*입력!C7</f>
        <v>9562643.87971929</v>
      </c>
      <c r="F15" s="3" t="n">
        <f aca="false">C15+D15+E15</f>
        <v>149171842.161423</v>
      </c>
      <c r="G15" s="3" t="n">
        <f aca="false">입력!C5+입력!C6*12*B15</f>
        <v>88000000</v>
      </c>
      <c r="H15" s="3" t="n">
        <f aca="false">F15-G15</f>
        <v>61171842.1614234</v>
      </c>
    </row>
    <row r="16" customFormat="false" ht="15" hidden="false" customHeight="false" outlineLevel="0" collapsed="false">
      <c r="B16" s="2" t="n">
        <v>14</v>
      </c>
      <c r="C16" s="3" t="n">
        <f aca="false">F15</f>
        <v>149171842.161423</v>
      </c>
      <c r="D16" s="3" t="n">
        <f aca="false">입력!C6*12</f>
        <v>6000000</v>
      </c>
      <c r="E16" s="3" t="n">
        <f aca="false">(C16+D16/2)*입력!C7</f>
        <v>10652028.9512996</v>
      </c>
      <c r="F16" s="3" t="n">
        <f aca="false">C16+D16+E16</f>
        <v>165823871.112723</v>
      </c>
      <c r="G16" s="3" t="n">
        <f aca="false">입력!C5+입력!C6*12*B16</f>
        <v>94000000</v>
      </c>
      <c r="H16" s="3" t="n">
        <f aca="false">F16-G16</f>
        <v>71823871.1127231</v>
      </c>
    </row>
    <row r="17" customFormat="false" ht="15" hidden="false" customHeight="false" outlineLevel="0" collapsed="false">
      <c r="B17" s="2" t="n">
        <v>15</v>
      </c>
      <c r="C17" s="3" t="n">
        <f aca="false">F16</f>
        <v>165823871.112723</v>
      </c>
      <c r="D17" s="3" t="n">
        <f aca="false">입력!C6*12</f>
        <v>6000000</v>
      </c>
      <c r="E17" s="3" t="n">
        <f aca="false">(C17+D17/2)*입력!C7</f>
        <v>11817670.9778906</v>
      </c>
      <c r="F17" s="3" t="n">
        <f aca="false">C17+D17+E17</f>
        <v>183641542.090614</v>
      </c>
      <c r="G17" s="3" t="n">
        <f aca="false">입력!C5+입력!C6*12*B17</f>
        <v>100000000</v>
      </c>
      <c r="H17" s="3" t="n">
        <f aca="false">F17-G17</f>
        <v>83641542.0906137</v>
      </c>
    </row>
    <row r="18" customFormat="false" ht="15" hidden="false" customHeight="false" outlineLevel="0" collapsed="false">
      <c r="B18" s="2" t="n">
        <v>16</v>
      </c>
      <c r="C18" s="3" t="n">
        <f aca="false">F17</f>
        <v>183641542.090614</v>
      </c>
      <c r="D18" s="3" t="n">
        <f aca="false">입력!C6*12</f>
        <v>6000000</v>
      </c>
      <c r="E18" s="3" t="n">
        <f aca="false">(C18+D18/2)*입력!C7</f>
        <v>13064907.946343</v>
      </c>
      <c r="F18" s="3" t="n">
        <f aca="false">C18+D18+E18</f>
        <v>202706450.036957</v>
      </c>
      <c r="G18" s="3" t="n">
        <f aca="false">입력!C5+입력!C6*12*B18</f>
        <v>106000000</v>
      </c>
      <c r="H18" s="3" t="n">
        <f aca="false">F18-G18</f>
        <v>96706450.0369566</v>
      </c>
    </row>
    <row r="19" customFormat="false" ht="15" hidden="false" customHeight="false" outlineLevel="0" collapsed="false">
      <c r="B19" s="2" t="n">
        <v>17</v>
      </c>
      <c r="C19" s="3" t="n">
        <f aca="false">F18</f>
        <v>202706450.036957</v>
      </c>
      <c r="D19" s="3" t="n">
        <f aca="false">입력!C6*12</f>
        <v>6000000</v>
      </c>
      <c r="E19" s="3" t="n">
        <f aca="false">(C19+D19/2)*입력!C7</f>
        <v>14399451.502587</v>
      </c>
      <c r="F19" s="3" t="n">
        <f aca="false">C19+D19+E19</f>
        <v>223105901.539544</v>
      </c>
      <c r="G19" s="3" t="n">
        <f aca="false">입력!C5+입력!C6*12*B19</f>
        <v>112000000</v>
      </c>
      <c r="H19" s="3" t="n">
        <f aca="false">F19-G19</f>
        <v>111105901.539544</v>
      </c>
    </row>
    <row r="20" customFormat="false" ht="15" hidden="false" customHeight="false" outlineLevel="0" collapsed="false">
      <c r="B20" s="2" t="n">
        <v>18</v>
      </c>
      <c r="C20" s="3" t="n">
        <f aca="false">F19</f>
        <v>223105901.539544</v>
      </c>
      <c r="D20" s="3" t="n">
        <f aca="false">입력!C6*12</f>
        <v>6000000</v>
      </c>
      <c r="E20" s="3" t="n">
        <f aca="false">(C20+D20/2)*입력!C7</f>
        <v>15827413.1077681</v>
      </c>
      <c r="F20" s="3" t="n">
        <f aca="false">C20+D20+E20</f>
        <v>244933314.647312</v>
      </c>
      <c r="G20" s="3" t="n">
        <f aca="false">입력!C5+입력!C6*12*B20</f>
        <v>118000000</v>
      </c>
      <c r="H20" s="3" t="n">
        <f aca="false">F20-G20</f>
        <v>126933314.647312</v>
      </c>
    </row>
    <row r="21" customFormat="false" ht="15" hidden="false" customHeight="false" outlineLevel="0" collapsed="false">
      <c r="B21" s="2" t="n">
        <v>19</v>
      </c>
      <c r="C21" s="3" t="n">
        <f aca="false">F20</f>
        <v>244933314.647312</v>
      </c>
      <c r="D21" s="3" t="n">
        <f aca="false">입력!C6*12</f>
        <v>6000000</v>
      </c>
      <c r="E21" s="3" t="n">
        <f aca="false">(C21+D21/2)*입력!C7</f>
        <v>17355332.0253118</v>
      </c>
      <c r="F21" s="3" t="n">
        <f aca="false">C21+D21+E21</f>
        <v>268288646.672623</v>
      </c>
      <c r="G21" s="3" t="n">
        <f aca="false">입력!C5+입력!C6*12*B21</f>
        <v>124000000</v>
      </c>
      <c r="H21" s="3" t="n">
        <f aca="false">F21-G21</f>
        <v>144288646.672623</v>
      </c>
    </row>
    <row r="22" customFormat="false" ht="15" hidden="false" customHeight="false" outlineLevel="0" collapsed="false">
      <c r="B22" s="2" t="n">
        <v>20</v>
      </c>
      <c r="C22" s="3" t="n">
        <f aca="false">F21</f>
        <v>268288646.672623</v>
      </c>
      <c r="D22" s="3" t="n">
        <f aca="false">입력!C6*12</f>
        <v>6000000</v>
      </c>
      <c r="E22" s="3" t="n">
        <f aca="false">(C22+D22/2)*입력!C7</f>
        <v>18990205.2670836</v>
      </c>
      <c r="F22" s="3" t="n">
        <f aca="false">C22+D22+E22</f>
        <v>293278851.939707</v>
      </c>
      <c r="G22" s="3" t="n">
        <f aca="false">입력!C5+입력!C6*12*B22</f>
        <v>130000000</v>
      </c>
      <c r="H22" s="3" t="n">
        <f aca="false">F22-G22</f>
        <v>163278851.939707</v>
      </c>
    </row>
    <row r="23" customFormat="false" ht="15" hidden="false" customHeight="false" outlineLevel="0" collapsed="false">
      <c r="B23" s="2" t="n">
        <v>21</v>
      </c>
      <c r="C23" s="3" t="n">
        <f aca="false">F22</f>
        <v>293278851.939707</v>
      </c>
      <c r="D23" s="3" t="n">
        <f aca="false">입력!C6*12</f>
        <v>6000000</v>
      </c>
      <c r="E23" s="3" t="n">
        <f aca="false">(C23+D23/2)*입력!C7</f>
        <v>20739519.6357795</v>
      </c>
      <c r="F23" s="3" t="n">
        <f aca="false">C23+D23+E23</f>
        <v>320018371.575487</v>
      </c>
      <c r="G23" s="3" t="n">
        <f aca="false">입력!C5+입력!C6*12*B23</f>
        <v>136000000</v>
      </c>
      <c r="H23" s="3" t="n">
        <f aca="false">F23-G23</f>
        <v>184018371.575487</v>
      </c>
    </row>
    <row r="24" customFormat="false" ht="15" hidden="false" customHeight="false" outlineLevel="0" collapsed="false">
      <c r="B24" s="2" t="n">
        <v>22</v>
      </c>
      <c r="C24" s="3" t="n">
        <f aca="false">F23</f>
        <v>320018371.575487</v>
      </c>
      <c r="D24" s="3" t="n">
        <f aca="false">입력!C6*12</f>
        <v>6000000</v>
      </c>
      <c r="E24" s="3" t="n">
        <f aca="false">(C24+D24/2)*입력!C7</f>
        <v>22611286.0102841</v>
      </c>
      <c r="F24" s="3" t="n">
        <f aca="false">C24+D24+E24</f>
        <v>348629657.585771</v>
      </c>
      <c r="G24" s="3" t="n">
        <f aca="false">입력!C5+입력!C6*12*B24</f>
        <v>142000000</v>
      </c>
      <c r="H24" s="3" t="n">
        <f aca="false">F24-G24</f>
        <v>206629657.585771</v>
      </c>
    </row>
    <row r="25" customFormat="false" ht="15" hidden="false" customHeight="false" outlineLevel="0" collapsed="false">
      <c r="B25" s="2" t="n">
        <v>23</v>
      </c>
      <c r="C25" s="3" t="n">
        <f aca="false">F24</f>
        <v>348629657.585771</v>
      </c>
      <c r="D25" s="3" t="n">
        <f aca="false">입력!C6*12</f>
        <v>6000000</v>
      </c>
      <c r="E25" s="3" t="n">
        <f aca="false">(C25+D25/2)*입력!C7</f>
        <v>24614076.031004</v>
      </c>
      <c r="F25" s="3" t="n">
        <f aca="false">C25+D25+E25</f>
        <v>379243733.616775</v>
      </c>
      <c r="G25" s="3" t="n">
        <f aca="false">입력!C5+입력!C6*12*B25</f>
        <v>148000000</v>
      </c>
      <c r="H25" s="3" t="n">
        <f aca="false">F25-G25</f>
        <v>231243733.616775</v>
      </c>
    </row>
    <row r="26" customFormat="false" ht="15" hidden="false" customHeight="false" outlineLevel="0" collapsed="false">
      <c r="B26" s="2" t="n">
        <v>24</v>
      </c>
      <c r="C26" s="3" t="n">
        <f aca="false">F25</f>
        <v>379243733.616775</v>
      </c>
      <c r="D26" s="3" t="n">
        <f aca="false">입력!C6*12</f>
        <v>6000000</v>
      </c>
      <c r="E26" s="3" t="n">
        <f aca="false">(C26+D26/2)*입력!C7</f>
        <v>26757061.3531742</v>
      </c>
      <c r="F26" s="3" t="n">
        <f aca="false">C26+D26+E26</f>
        <v>412000794.969949</v>
      </c>
      <c r="G26" s="3" t="n">
        <f aca="false">입력!C5+입력!C6*12*B26</f>
        <v>154000000</v>
      </c>
      <c r="H26" s="3" t="n">
        <f aca="false">F26-G26</f>
        <v>258000794.969949</v>
      </c>
    </row>
    <row r="27" customFormat="false" ht="15" hidden="false" customHeight="false" outlineLevel="0" collapsed="false">
      <c r="B27" s="2" t="n">
        <v>25</v>
      </c>
      <c r="C27" s="3" t="n">
        <f aca="false">F26</f>
        <v>412000794.969949</v>
      </c>
      <c r="D27" s="3" t="n">
        <f aca="false">입력!C6*12</f>
        <v>6000000</v>
      </c>
      <c r="E27" s="3" t="n">
        <f aca="false">(C27+D27/2)*입력!C7</f>
        <v>29050055.6478964</v>
      </c>
      <c r="F27" s="3" t="n">
        <f aca="false">C27+D27+E27</f>
        <v>447050850.617845</v>
      </c>
      <c r="G27" s="3" t="n">
        <f aca="false">입력!C5+입력!C6*12*B27</f>
        <v>160000000</v>
      </c>
      <c r="H27" s="3" t="n">
        <f aca="false">F27-G27</f>
        <v>287050850.617845</v>
      </c>
    </row>
    <row r="28" customFormat="false" ht="15" hidden="false" customHeight="false" outlineLevel="0" collapsed="false">
      <c r="B28" s="2" t="n">
        <v>26</v>
      </c>
      <c r="C28" s="3" t="n">
        <f aca="false">F27</f>
        <v>447050850.617845</v>
      </c>
      <c r="D28" s="3" t="n">
        <f aca="false">입력!C6*12</f>
        <v>6000000</v>
      </c>
      <c r="E28" s="3" t="n">
        <f aca="false">(C28+D28/2)*입력!C7</f>
        <v>31503559.5432492</v>
      </c>
      <c r="F28" s="3" t="n">
        <f aca="false">C28+D28+E28</f>
        <v>484554410.161094</v>
      </c>
      <c r="G28" s="3" t="n">
        <f aca="false">입력!C5+입력!C6*12*B28</f>
        <v>166000000</v>
      </c>
      <c r="H28" s="3" t="n">
        <f aca="false">F28-G28</f>
        <v>318554410.161094</v>
      </c>
    </row>
    <row r="29" customFormat="false" ht="15" hidden="false" customHeight="false" outlineLevel="0" collapsed="false">
      <c r="B29" s="2" t="n">
        <v>27</v>
      </c>
      <c r="C29" s="3" t="n">
        <f aca="false">F28</f>
        <v>484554410.161094</v>
      </c>
      <c r="D29" s="3" t="n">
        <f aca="false">입력!C6*12</f>
        <v>6000000</v>
      </c>
      <c r="E29" s="3" t="n">
        <f aca="false">(C29+D29/2)*입력!C7</f>
        <v>34128808.7112766</v>
      </c>
      <c r="F29" s="3" t="n">
        <f aca="false">C29+D29+E29</f>
        <v>524683218.872371</v>
      </c>
      <c r="G29" s="3" t="n">
        <f aca="false">입력!C5+입력!C6*12*B29</f>
        <v>172000000</v>
      </c>
      <c r="H29" s="3" t="n">
        <f aca="false">F29-G29</f>
        <v>352683218.872371</v>
      </c>
    </row>
    <row r="30" customFormat="false" ht="15" hidden="false" customHeight="false" outlineLevel="0" collapsed="false">
      <c r="B30" s="2" t="n">
        <v>28</v>
      </c>
      <c r="C30" s="3" t="n">
        <f aca="false">F29</f>
        <v>524683218.872371</v>
      </c>
      <c r="D30" s="3" t="n">
        <f aca="false">입력!C6*12</f>
        <v>6000000</v>
      </c>
      <c r="E30" s="3" t="n">
        <f aca="false">(C30+D30/2)*입력!C7</f>
        <v>36937825.321066</v>
      </c>
      <c r="F30" s="3" t="n">
        <f aca="false">C30+D30+E30</f>
        <v>567621044.193437</v>
      </c>
      <c r="G30" s="3" t="n">
        <f aca="false">입력!C5+입력!C6*12*B30</f>
        <v>178000000</v>
      </c>
      <c r="H30" s="3" t="n">
        <f aca="false">F30-G30</f>
        <v>389621044.193437</v>
      </c>
    </row>
    <row r="31" customFormat="false" ht="15" hidden="false" customHeight="false" outlineLevel="0" collapsed="false">
      <c r="B31" s="2" t="n">
        <v>29</v>
      </c>
      <c r="C31" s="3" t="n">
        <f aca="false">F30</f>
        <v>567621044.193437</v>
      </c>
      <c r="D31" s="3" t="n">
        <f aca="false">입력!C6*12</f>
        <v>6000000</v>
      </c>
      <c r="E31" s="3" t="n">
        <f aca="false">(C31+D31/2)*입력!C7</f>
        <v>39943473.0935406</v>
      </c>
      <c r="F31" s="3" t="n">
        <f aca="false">C31+D31+E31</f>
        <v>613564517.286978</v>
      </c>
      <c r="G31" s="3" t="n">
        <f aca="false">입력!C5+입력!C6*12*B31</f>
        <v>184000000</v>
      </c>
      <c r="H31" s="3" t="n">
        <f aca="false">F31-G31</f>
        <v>429564517.286978</v>
      </c>
    </row>
    <row r="32" customFormat="false" ht="15" hidden="false" customHeight="false" outlineLevel="0" collapsed="false">
      <c r="B32" s="2" t="n">
        <v>30</v>
      </c>
      <c r="C32" s="3" t="n">
        <f aca="false">F31</f>
        <v>613564517.286978</v>
      </c>
      <c r="D32" s="3" t="n">
        <f aca="false">입력!C6*12</f>
        <v>6000000</v>
      </c>
      <c r="E32" s="3" t="n">
        <f aca="false">(C32+D32/2)*입력!C7</f>
        <v>43159516.2100884</v>
      </c>
      <c r="F32" s="3" t="n">
        <f aca="false">C32+D32+E32</f>
        <v>662724033.497066</v>
      </c>
      <c r="G32" s="3" t="n">
        <f aca="false">입력!C5+입력!C6*12*B32</f>
        <v>190000000</v>
      </c>
      <c r="H32" s="3" t="n">
        <f aca="false">F32-G32</f>
        <v>472724033.497066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D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3" min="3" style="0" width="20"/>
    <col collapsed="false" customWidth="true" hidden="false" outlineLevel="0" max="4" min="4" style="0" width="14"/>
  </cols>
  <sheetData>
    <row r="2" customFormat="false" ht="17.35" hidden="false" customHeight="false" outlineLevel="0" collapsed="false">
      <c r="B2" s="4" t="s">
        <v>7</v>
      </c>
      <c r="C2" s="4"/>
      <c r="D2" s="4"/>
    </row>
    <row r="4" customFormat="false" ht="15" hidden="false" customHeight="false" outlineLevel="0" collapsed="false">
      <c r="B4" s="5" t="s">
        <v>8</v>
      </c>
      <c r="C4" s="6"/>
      <c r="D4" s="6"/>
    </row>
    <row r="5" customFormat="false" ht="17.15" hidden="false" customHeight="false" outlineLevel="0" collapsed="false">
      <c r="B5" s="7" t="s">
        <v>9</v>
      </c>
      <c r="C5" s="8" t="n">
        <v>10000000</v>
      </c>
      <c r="D5" s="9" t="s">
        <v>10</v>
      </c>
    </row>
    <row r="6" customFormat="false" ht="15" hidden="false" customHeight="false" outlineLevel="0" collapsed="false">
      <c r="B6" s="7" t="s">
        <v>11</v>
      </c>
      <c r="C6" s="8" t="n">
        <v>500000</v>
      </c>
      <c r="D6" s="9" t="s">
        <v>10</v>
      </c>
    </row>
    <row r="7" customFormat="false" ht="15" hidden="false" customHeight="false" outlineLevel="0" collapsed="false">
      <c r="B7" s="7" t="s">
        <v>12</v>
      </c>
      <c r="C7" s="10" t="n">
        <v>0.07</v>
      </c>
    </row>
    <row r="8" customFormat="false" ht="15" hidden="false" customHeight="false" outlineLevel="0" collapsed="false">
      <c r="B8" s="7" t="s">
        <v>13</v>
      </c>
      <c r="C8" s="11" t="n">
        <v>20</v>
      </c>
      <c r="D8" s="9" t="s">
        <v>14</v>
      </c>
    </row>
    <row r="10" customFormat="false" ht="15" hidden="false" customHeight="false" outlineLevel="0" collapsed="false">
      <c r="B10" s="5" t="s">
        <v>15</v>
      </c>
      <c r="C10" s="6"/>
      <c r="D10" s="6"/>
    </row>
    <row r="11" customFormat="false" ht="15" hidden="false" customHeight="false" outlineLevel="0" collapsed="false">
      <c r="B11" s="7" t="s">
        <v>16</v>
      </c>
      <c r="C11" s="8" t="n">
        <v>100000000</v>
      </c>
      <c r="D11" s="9" t="s">
        <v>10</v>
      </c>
    </row>
    <row r="12" customFormat="false" ht="17.15" hidden="false" customHeight="false" outlineLevel="0" collapsed="false">
      <c r="B12" s="12" t="s">
        <v>17</v>
      </c>
      <c r="C12" s="13" t="n">
        <f aca="false">IFERROR(ROUND((C11-C5*(1+C7)^C8)/(((1+C7/12)^(C8*12)-1)/(C7/12)),0), "-")</f>
        <v>117681</v>
      </c>
      <c r="D12" s="14" t="s">
        <v>18</v>
      </c>
    </row>
    <row r="13" customFormat="false" ht="17.15" hidden="false" customHeight="false" outlineLevel="0" collapsed="false">
      <c r="B13" s="12" t="s">
        <v>19</v>
      </c>
      <c r="C13" s="15" t="n">
        <f aca="false">IFERROR(ROUND(NPER(C7/12, -C6, -C5, C11)/12, 1), "-")</f>
        <v>9.5</v>
      </c>
      <c r="D13" s="14" t="s">
        <v>14</v>
      </c>
    </row>
    <row r="15" customFormat="false" ht="15" hidden="false" customHeight="false" outlineLevel="0" collapsed="false">
      <c r="B15" s="16" t="s">
        <v>20</v>
      </c>
      <c r="C15" s="16"/>
      <c r="D15" s="16"/>
    </row>
  </sheetData>
  <mergeCells count="2">
    <mergeCell ref="B2:D2"/>
    <mergeCell ref="B15:D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F8F00"/>
    <pageSetUpPr fitToPage="false"/>
  </sheetPr>
  <dimension ref="B2:F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6" min="2" style="0" width="20"/>
  </cols>
  <sheetData>
    <row r="2" customFormat="false" ht="21.6" hidden="false" customHeight="false" outlineLevel="0" collapsed="false">
      <c r="B2" s="4" t="s">
        <v>21</v>
      </c>
      <c r="C2" s="4"/>
      <c r="D2" s="4"/>
      <c r="E2" s="4"/>
      <c r="F2" s="4"/>
    </row>
    <row r="4" customFormat="false" ht="15" hidden="false" customHeight="false" outlineLevel="0" collapsed="false">
      <c r="B4" s="1" t="s">
        <v>22</v>
      </c>
      <c r="C4" s="17" t="s">
        <v>23</v>
      </c>
      <c r="D4" s="17" t="s">
        <v>24</v>
      </c>
      <c r="E4" s="17" t="s">
        <v>25</v>
      </c>
      <c r="F4" s="17" t="s">
        <v>26</v>
      </c>
    </row>
    <row r="5" customFormat="false" ht="15" hidden="false" customHeight="false" outlineLevel="0" collapsed="false">
      <c r="B5" s="12" t="s">
        <v>27</v>
      </c>
      <c r="C5" s="18" t="n">
        <f aca="false">ROUND(입력!C5*(1+0.03)^입력!C8, 0)</f>
        <v>18061112</v>
      </c>
      <c r="D5" s="18" t="n">
        <f aca="false">ROUND(입력!C5*(1+0.05)^입력!C8, 0)</f>
        <v>26532977</v>
      </c>
      <c r="E5" s="18" t="n">
        <f aca="false">ROUND(입력!C5*(1+0.07)^입력!C8, 0)</f>
        <v>38696845</v>
      </c>
      <c r="F5" s="18" t="n">
        <f aca="false">ROUND(입력!C5*(1+0.1)^입력!C8, 0)</f>
        <v>67274999</v>
      </c>
    </row>
    <row r="6" customFormat="false" ht="15" hidden="false" customHeight="false" outlineLevel="0" collapsed="false">
      <c r="B6" s="12" t="s">
        <v>28</v>
      </c>
      <c r="C6" s="18" t="n">
        <f aca="false">ROUND(입력!C6*(((1+0.03/12)^(입력!C8*12))-1)/(0.03/12), 0)</f>
        <v>164150999</v>
      </c>
      <c r="D6" s="18" t="n">
        <f aca="false">ROUND(입력!C6*(((1+0.05/12)^(입력!C8*12))-1)/(0.05/12), 0)</f>
        <v>205516834</v>
      </c>
      <c r="E6" s="18" t="n">
        <f aca="false">ROUND(입력!C6*(((1+0.07/12)^(입력!C8*12))-1)/(0.07/12), 0)</f>
        <v>260463330</v>
      </c>
      <c r="F6" s="18" t="n">
        <f aca="false">ROUND(입력!C6*(((1+0.1/12)^(입력!C8*12))-1)/(0.1/12), 0)</f>
        <v>379684418</v>
      </c>
    </row>
    <row r="7" customFormat="false" ht="15" hidden="false" customHeight="false" outlineLevel="0" collapsed="false">
      <c r="B7" s="12" t="s">
        <v>29</v>
      </c>
      <c r="C7" s="19" t="n">
        <f aca="false">C5+C6</f>
        <v>182212111</v>
      </c>
      <c r="D7" s="19" t="n">
        <f aca="false">D5+D6</f>
        <v>232049811</v>
      </c>
      <c r="E7" s="19" t="n">
        <f aca="false">E5+E6</f>
        <v>299160175</v>
      </c>
      <c r="F7" s="19" t="n">
        <f aca="false">F5+F6</f>
        <v>446959417</v>
      </c>
    </row>
    <row r="8" customFormat="false" ht="15" hidden="false" customHeight="false" outlineLevel="0" collapsed="false">
      <c r="B8" s="12" t="s">
        <v>30</v>
      </c>
      <c r="C8" s="20" t="n">
        <f aca="false">입력!C5+입력!C6*12*입력!C8</f>
        <v>130000000</v>
      </c>
      <c r="D8" s="20" t="n">
        <f aca="false">입력!C5+입력!C6*12*입력!C8</f>
        <v>130000000</v>
      </c>
      <c r="E8" s="20" t="n">
        <f aca="false">입력!C5+입력!C6*12*입력!C8</f>
        <v>130000000</v>
      </c>
      <c r="F8" s="20" t="n">
        <f aca="false">입력!C5+입력!C6*12*입력!C8</f>
        <v>130000000</v>
      </c>
    </row>
  </sheetData>
  <mergeCells count="1">
    <mergeCell ref="B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2026-03-17T04:20:33Z</dcterms:created>
  <dc:creator>openpyxl</dc:creator>
  <dc:description/>
  <dc:language>en-US</dc:language>
  <cp:lastModifiedBy/>
  <dcterms:modified xsi:type="dcterms:W3CDTF">2026-03-17T04:20:43Z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